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b\OneDrive - glm.gov.za\Sec 71 2020 21\mm03\"/>
    </mc:Choice>
  </mc:AlternateContent>
  <xr:revisionPtr revIDLastSave="0" documentId="8_{B013840E-DDE0-4F3B-9AED-3D78BE39005F}" xr6:coauthVersionLast="47" xr6:coauthVersionMax="47" xr10:uidLastSave="{00000000-0000-0000-0000-000000000000}"/>
  <bookViews>
    <workbookView xWindow="-108" yWindow="-108" windowWidth="23256" windowHeight="12576" tabRatio="652" xr2:uid="{00000000-000D-0000-FFFF-FFFF00000000}"/>
  </bookViews>
  <sheets>
    <sheet name="Cover" sheetId="1" r:id="rId1"/>
    <sheet name="Capital Projects" sheetId="13" r:id="rId2"/>
    <sheet name="Income &amp; Exp" sheetId="4" r:id="rId3"/>
    <sheet name="Expenditure" sheetId="3" r:id="rId4"/>
    <sheet name="Chart1" sheetId="12" state="hidden" r:id="rId5"/>
    <sheet name="Salaries" sheetId="5" r:id="rId6"/>
    <sheet name="Overtime" sheetId="6" r:id="rId7"/>
    <sheet name="Bank" sheetId="7" r:id="rId8"/>
    <sheet name="Cash Flow" sheetId="9" r:id="rId9"/>
    <sheet name="Debtors" sheetId="8" r:id="rId10"/>
    <sheet name="FBE" sheetId="10" r:id="rId11"/>
    <sheet name="Grants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1" l="1"/>
  <c r="E9" i="11"/>
  <c r="G9" i="11" s="1"/>
  <c r="E23" i="11"/>
  <c r="G20" i="11"/>
  <c r="E20" i="11"/>
  <c r="C20" i="11"/>
  <c r="M16" i="7" l="1"/>
  <c r="D30" i="4" l="1"/>
  <c r="G30" i="4" s="1"/>
  <c r="C30" i="4"/>
  <c r="F30" i="4"/>
  <c r="E30" i="4"/>
  <c r="E10" i="11" l="1"/>
  <c r="G21" i="11"/>
  <c r="C16" i="11"/>
  <c r="C23" i="11"/>
  <c r="C25" i="11" s="1"/>
  <c r="F79" i="6"/>
  <c r="F100" i="3" l="1"/>
  <c r="G100" i="3"/>
  <c r="E100" i="3"/>
  <c r="G230" i="13"/>
  <c r="G110" i="13"/>
  <c r="G12" i="13" l="1"/>
  <c r="G226" i="13"/>
  <c r="H247" i="13" l="1"/>
  <c r="H246" i="13"/>
  <c r="G222" i="13" l="1"/>
  <c r="G201" i="13"/>
  <c r="G184" i="13"/>
  <c r="G144" i="13"/>
  <c r="G107" i="13"/>
  <c r="G101" i="13"/>
  <c r="G98" i="13"/>
  <c r="G83" i="13"/>
  <c r="G16" i="13"/>
  <c r="G24" i="13"/>
  <c r="G43" i="13"/>
  <c r="G52" i="13"/>
  <c r="G125" i="13"/>
  <c r="G138" i="13"/>
  <c r="G220" i="13" l="1"/>
  <c r="G243" i="13" s="1"/>
  <c r="G11" i="13"/>
  <c r="G249" i="13" l="1"/>
  <c r="D105" i="3" s="1"/>
  <c r="G10" i="13"/>
  <c r="G13" i="13" s="1"/>
  <c r="D16" i="11"/>
  <c r="D9" i="11"/>
  <c r="C9" i="11"/>
  <c r="B4" i="8"/>
  <c r="E20" i="8"/>
  <c r="C22" i="9"/>
  <c r="C34" i="9"/>
  <c r="C47" i="9"/>
  <c r="M15" i="7"/>
  <c r="M14" i="7"/>
  <c r="M12" i="7"/>
  <c r="M13" i="7"/>
  <c r="L16" i="7"/>
  <c r="K16" i="7"/>
  <c r="J16" i="7"/>
  <c r="I16" i="7"/>
  <c r="H16" i="7"/>
  <c r="G16" i="7"/>
  <c r="F25" i="5"/>
  <c r="E25" i="5"/>
  <c r="E26" i="5"/>
  <c r="F24" i="5"/>
  <c r="E24" i="5"/>
  <c r="E23" i="5"/>
  <c r="F22" i="5"/>
  <c r="E22" i="5"/>
  <c r="F21" i="5"/>
  <c r="E21" i="5"/>
  <c r="F20" i="5"/>
  <c r="E20" i="5"/>
  <c r="F19" i="5"/>
  <c r="E19" i="5"/>
  <c r="F18" i="5"/>
  <c r="E18" i="5"/>
  <c r="G48" i="4"/>
  <c r="E42" i="4"/>
  <c r="F42" i="4"/>
  <c r="F33" i="4"/>
  <c r="E33" i="4"/>
  <c r="F26" i="4"/>
  <c r="G26" i="4" s="1"/>
  <c r="F25" i="4"/>
  <c r="E25" i="4"/>
  <c r="E26" i="4"/>
  <c r="E15" i="4"/>
  <c r="F11" i="4"/>
  <c r="F7" i="4"/>
  <c r="B3" i="8" s="1"/>
  <c r="B5" i="8" s="1"/>
  <c r="F34" i="4"/>
  <c r="E34" i="4"/>
  <c r="E44" i="4" s="1"/>
  <c r="F8" i="4"/>
  <c r="D46" i="4"/>
  <c r="D50" i="4" s="1"/>
  <c r="F52" i="13"/>
  <c r="F16" i="13"/>
  <c r="F43" i="13"/>
  <c r="F201" i="13"/>
  <c r="F184" i="13"/>
  <c r="F144" i="13"/>
  <c r="F220" i="13" s="1"/>
  <c r="F138" i="13"/>
  <c r="F125" i="13"/>
  <c r="F110" i="13"/>
  <c r="F107" i="13"/>
  <c r="F101" i="13"/>
  <c r="F98" i="13"/>
  <c r="F83" i="13"/>
  <c r="F79" i="13"/>
  <c r="F38" i="13"/>
  <c r="F24" i="13"/>
  <c r="F226" i="13"/>
  <c r="H226" i="13" s="1"/>
  <c r="F222" i="13"/>
  <c r="H222" i="13" s="1"/>
  <c r="E52" i="13"/>
  <c r="E16" i="13"/>
  <c r="E43" i="13"/>
  <c r="E201" i="13"/>
  <c r="E184" i="13"/>
  <c r="E144" i="13"/>
  <c r="E220" i="13" s="1"/>
  <c r="E138" i="13"/>
  <c r="E125" i="13"/>
  <c r="E110" i="13"/>
  <c r="E107" i="13"/>
  <c r="E101" i="13"/>
  <c r="E98" i="13"/>
  <c r="E83" i="13"/>
  <c r="E79" i="13"/>
  <c r="E38" i="13"/>
  <c r="E24" i="13"/>
  <c r="E222" i="13"/>
  <c r="E226" i="13"/>
  <c r="F11" i="13"/>
  <c r="E11" i="13"/>
  <c r="C36" i="10"/>
  <c r="XFD79" i="13"/>
  <c r="D44" i="4"/>
  <c r="G37" i="4"/>
  <c r="G36" i="4"/>
  <c r="F27" i="5"/>
  <c r="F15" i="5"/>
  <c r="F34" i="5"/>
  <c r="E27" i="5"/>
  <c r="F47" i="9"/>
  <c r="F53" i="9"/>
  <c r="G47" i="4"/>
  <c r="G14" i="11"/>
  <c r="G76" i="6"/>
  <c r="G74" i="6"/>
  <c r="G64" i="6"/>
  <c r="G52" i="6"/>
  <c r="G43" i="6"/>
  <c r="G40" i="6"/>
  <c r="G33" i="6"/>
  <c r="G30" i="6"/>
  <c r="G18" i="6"/>
  <c r="G42" i="4"/>
  <c r="G40" i="4"/>
  <c r="G39" i="4"/>
  <c r="G35" i="4"/>
  <c r="G34" i="4"/>
  <c r="G25" i="4"/>
  <c r="G24" i="4"/>
  <c r="G23" i="4"/>
  <c r="G22" i="4"/>
  <c r="G15" i="4"/>
  <c r="G14" i="4"/>
  <c r="G13" i="4"/>
  <c r="G11" i="4"/>
  <c r="G8" i="4"/>
  <c r="E47" i="9"/>
  <c r="E53" i="9"/>
  <c r="E79" i="6"/>
  <c r="G79" i="6"/>
  <c r="G12" i="6"/>
  <c r="D15" i="5"/>
  <c r="D34" i="5" s="1"/>
  <c r="D27" i="5"/>
  <c r="D9" i="5"/>
  <c r="H100" i="3"/>
  <c r="H97" i="3"/>
  <c r="H95" i="3"/>
  <c r="H92" i="3"/>
  <c r="H89" i="3"/>
  <c r="H86" i="3"/>
  <c r="H83" i="3"/>
  <c r="H80" i="3"/>
  <c r="H77" i="3"/>
  <c r="H74" i="3"/>
  <c r="H71" i="3"/>
  <c r="H68" i="3"/>
  <c r="H65" i="3"/>
  <c r="H62" i="3"/>
  <c r="H59" i="3"/>
  <c r="H53" i="3"/>
  <c r="H50" i="3"/>
  <c r="H47" i="3"/>
  <c r="H44" i="3"/>
  <c r="H40" i="3"/>
  <c r="H37" i="3"/>
  <c r="H34" i="3"/>
  <c r="H31" i="3"/>
  <c r="H28" i="3"/>
  <c r="H24" i="3"/>
  <c r="H20" i="3"/>
  <c r="H16" i="3"/>
  <c r="H13" i="3"/>
  <c r="H10" i="3"/>
  <c r="C109" i="3"/>
  <c r="N50" i="9"/>
  <c r="B47" i="9"/>
  <c r="B53" i="9"/>
  <c r="B22" i="9"/>
  <c r="B34" i="9"/>
  <c r="B55" i="9"/>
  <c r="B57" i="9"/>
  <c r="C56" i="9" s="1"/>
  <c r="C57" i="9" s="1"/>
  <c r="D56" i="9" s="1"/>
  <c r="D57" i="9" s="1"/>
  <c r="E56" i="9" s="1"/>
  <c r="E57" i="9" s="1"/>
  <c r="F56" i="9" s="1"/>
  <c r="F57" i="9" s="1"/>
  <c r="G56" i="9" s="1"/>
  <c r="G57" i="9" s="1"/>
  <c r="H56" i="9" s="1"/>
  <c r="H57" i="9" s="1"/>
  <c r="I56" i="9" s="1"/>
  <c r="I57" i="9" s="1"/>
  <c r="J56" i="9" s="1"/>
  <c r="J57" i="9" s="1"/>
  <c r="K56" i="9" s="1"/>
  <c r="K57" i="9" s="1"/>
  <c r="L56" i="9" s="1"/>
  <c r="L57" i="9" s="1"/>
  <c r="M56" i="9" s="1"/>
  <c r="M57" i="9" s="1"/>
  <c r="N21" i="9"/>
  <c r="N18" i="9"/>
  <c r="N7" i="9"/>
  <c r="N8" i="9"/>
  <c r="N9" i="9"/>
  <c r="N10" i="9"/>
  <c r="N11" i="9"/>
  <c r="N12" i="9"/>
  <c r="N13" i="9"/>
  <c r="N14" i="9"/>
  <c r="N15" i="9"/>
  <c r="N16" i="9"/>
  <c r="N17" i="9"/>
  <c r="N19" i="9"/>
  <c r="N20" i="9"/>
  <c r="N22" i="9"/>
  <c r="N25" i="9"/>
  <c r="N34" i="9"/>
  <c r="E15" i="5"/>
  <c r="E34" i="5"/>
  <c r="C27" i="5"/>
  <c r="C15" i="5"/>
  <c r="C34" i="5"/>
  <c r="G11" i="11"/>
  <c r="G12" i="11"/>
  <c r="D79" i="6"/>
  <c r="J47" i="9"/>
  <c r="J53" i="9"/>
  <c r="J22" i="9"/>
  <c r="J34" i="9"/>
  <c r="K22" i="9"/>
  <c r="K34" i="9"/>
  <c r="K47" i="9"/>
  <c r="K53" i="9"/>
  <c r="K55" i="9"/>
  <c r="L22" i="9"/>
  <c r="L34" i="9"/>
  <c r="E37" i="7"/>
  <c r="E16" i="11"/>
  <c r="E27" i="11" s="1"/>
  <c r="B20" i="8"/>
  <c r="C20" i="8"/>
  <c r="D20" i="8"/>
  <c r="F20" i="8"/>
  <c r="G20" i="8"/>
  <c r="C44" i="4"/>
  <c r="H24" i="8"/>
  <c r="H23" i="8"/>
  <c r="H22" i="8"/>
  <c r="H13" i="8"/>
  <c r="F9" i="5"/>
  <c r="F29" i="5"/>
  <c r="F32" i="5"/>
  <c r="N52" i="9"/>
  <c r="N51" i="9"/>
  <c r="N45" i="9"/>
  <c r="N44" i="9"/>
  <c r="N43" i="9"/>
  <c r="N42" i="9"/>
  <c r="N41" i="9"/>
  <c r="N40" i="9"/>
  <c r="N39" i="9"/>
  <c r="N33" i="9"/>
  <c r="N32" i="9"/>
  <c r="N31" i="9"/>
  <c r="N30" i="9"/>
  <c r="N29" i="9"/>
  <c r="N28" i="9"/>
  <c r="N27" i="9"/>
  <c r="N26" i="9"/>
  <c r="H25" i="8"/>
  <c r="H26" i="8"/>
  <c r="H14" i="8"/>
  <c r="H15" i="8"/>
  <c r="H16" i="8"/>
  <c r="H17" i="8"/>
  <c r="H18" i="8"/>
  <c r="H19" i="8"/>
  <c r="H20" i="8"/>
  <c r="H28" i="8"/>
  <c r="N46" i="9"/>
  <c r="D36" i="10"/>
  <c r="M47" i="9"/>
  <c r="M53" i="9"/>
  <c r="D23" i="11"/>
  <c r="E38" i="10"/>
  <c r="L47" i="9"/>
  <c r="L53" i="9"/>
  <c r="L55" i="9"/>
  <c r="I47" i="9"/>
  <c r="I53" i="9"/>
  <c r="H47" i="9"/>
  <c r="H53" i="9"/>
  <c r="H22" i="9"/>
  <c r="H34" i="9"/>
  <c r="H55" i="9"/>
  <c r="G47" i="9"/>
  <c r="G53" i="9"/>
  <c r="D47" i="9"/>
  <c r="D53" i="9"/>
  <c r="C53" i="9"/>
  <c r="M22" i="9"/>
  <c r="M34" i="9"/>
  <c r="M55" i="9"/>
  <c r="I22" i="9"/>
  <c r="I34" i="9"/>
  <c r="I55" i="9"/>
  <c r="G22" i="9"/>
  <c r="G34" i="9"/>
  <c r="F22" i="9"/>
  <c r="F34" i="9"/>
  <c r="E22" i="9"/>
  <c r="E34" i="9"/>
  <c r="E55" i="9"/>
  <c r="C55" i="9"/>
  <c r="B7" i="8"/>
  <c r="G26" i="8"/>
  <c r="F26" i="8"/>
  <c r="E26" i="8"/>
  <c r="D26" i="8"/>
  <c r="D28" i="8"/>
  <c r="C26" i="8"/>
  <c r="C28" i="8"/>
  <c r="B26" i="8"/>
  <c r="B28" i="8"/>
  <c r="C6" i="7"/>
  <c r="E9" i="5"/>
  <c r="E29" i="5"/>
  <c r="E32" i="5"/>
  <c r="C9" i="5"/>
  <c r="C29" i="5"/>
  <c r="C32" i="5"/>
  <c r="D25" i="11"/>
  <c r="E28" i="8"/>
  <c r="G28" i="8"/>
  <c r="F28" i="8"/>
  <c r="F55" i="9"/>
  <c r="G55" i="9"/>
  <c r="N37" i="9"/>
  <c r="D22" i="9"/>
  <c r="D34" i="9"/>
  <c r="D55" i="9"/>
  <c r="N38" i="9"/>
  <c r="D109" i="3"/>
  <c r="E12" i="13"/>
  <c r="N47" i="9"/>
  <c r="N53" i="9"/>
  <c r="G23" i="11"/>
  <c r="D29" i="5" l="1"/>
  <c r="D32" i="5" s="1"/>
  <c r="F10" i="13"/>
  <c r="H220" i="13"/>
  <c r="E243" i="13"/>
  <c r="E249" i="13" s="1"/>
  <c r="E10" i="13"/>
  <c r="E13" i="13" s="1"/>
  <c r="F12" i="13"/>
  <c r="F243" i="13"/>
  <c r="F44" i="4"/>
  <c r="G44" i="4" s="1"/>
  <c r="G33" i="4"/>
  <c r="C46" i="4"/>
  <c r="C50" i="4" s="1"/>
  <c r="G7" i="4"/>
  <c r="E46" i="4"/>
  <c r="E50" i="4" s="1"/>
  <c r="G25" i="11"/>
  <c r="E109" i="3"/>
  <c r="F249" i="13" l="1"/>
  <c r="H249" i="13" s="1"/>
  <c r="H243" i="13"/>
  <c r="C105" i="3"/>
  <c r="C113" i="3" s="1"/>
  <c r="F13" i="13"/>
  <c r="F46" i="4"/>
  <c r="F50" i="4" s="1"/>
  <c r="D113" i="3"/>
  <c r="E105" i="3"/>
  <c r="E113" i="3" l="1"/>
  <c r="E12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Nomsa Makhubela</author>
  </authors>
  <commentList>
    <comment ref="E3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Nomsa Makhubela:</t>
        </r>
        <r>
          <rPr>
            <sz val="9"/>
            <color indexed="81"/>
            <rFont val="Tahoma"/>
            <family val="2"/>
          </rPr>
          <t xml:space="preserve">
R5 000   Battery
R20 000  Tyre  </t>
        </r>
      </text>
    </comment>
    <comment ref="E3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Nomsa Makhubela:</t>
        </r>
        <r>
          <rPr>
            <sz val="9"/>
            <color indexed="81"/>
            <rFont val="Tahoma"/>
            <family val="2"/>
          </rPr>
          <t xml:space="preserve">
bakkie</t>
        </r>
      </text>
    </comment>
    <comment ref="E13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Nomsa Makhubela:</t>
        </r>
        <r>
          <rPr>
            <sz val="9"/>
            <color indexed="81"/>
            <rFont val="Tahoma"/>
            <family val="2"/>
          </rPr>
          <t xml:space="preserve">
R100 000 to operational budget Roads, safety and Transport forum</t>
        </r>
      </text>
    </comment>
    <comment ref="E13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Nomsa Makhubela:</t>
        </r>
        <r>
          <rPr>
            <sz val="9"/>
            <color indexed="81"/>
            <rFont val="Tahoma"/>
            <family val="2"/>
          </rPr>
          <t xml:space="preserve">
R50 000 to lawn mower</t>
        </r>
      </text>
    </comment>
    <comment ref="E13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Nomsa Makhubela:</t>
        </r>
        <r>
          <rPr>
            <sz val="9"/>
            <color indexed="81"/>
            <rFont val="Tahoma"/>
            <family val="2"/>
          </rPr>
          <t xml:space="preserve">
R100 000 to lawn mower</t>
        </r>
      </text>
    </comment>
    <comment ref="E19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Nomsa Makhubela:</t>
        </r>
        <r>
          <rPr>
            <sz val="9"/>
            <color indexed="81"/>
            <rFont val="Tahoma"/>
            <family val="2"/>
          </rPr>
          <t xml:space="preserve">
R100 000 to Catering Licensing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 Baloyi</author>
  </authors>
  <commentList>
    <comment ref="B2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Tracy Baloyi:</t>
        </r>
        <r>
          <rPr>
            <sz val="9"/>
            <color indexed="81"/>
            <rFont val="Tahoma"/>
            <family val="2"/>
          </rPr>
          <t xml:space="preserve">
other revenue, sale of tender and prepaid electricity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Nomsa Makhubela</author>
  </authors>
  <commentList>
    <comment ref="H2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Nomsa Makhubela:</t>
        </r>
        <r>
          <rPr>
            <sz val="9"/>
            <color indexed="81"/>
            <rFont val="Tahoma"/>
            <family val="2"/>
          </rPr>
          <t xml:space="preserve">
R2 000 000 cash from withdrawal of investment</t>
        </r>
      </text>
    </comment>
    <comment ref="I2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Nomsa Makhubela:</t>
        </r>
        <r>
          <rPr>
            <sz val="9"/>
            <color indexed="81"/>
            <rFont val="Tahoma"/>
            <family val="2"/>
          </rPr>
          <t xml:space="preserve">
R8 758 913,87 withdrawal of investment </t>
        </r>
      </text>
    </comment>
  </commentList>
</comments>
</file>

<file path=xl/sharedStrings.xml><?xml version="1.0" encoding="utf-8"?>
<sst xmlns="http://schemas.openxmlformats.org/spreadsheetml/2006/main" count="726" uniqueCount="530">
  <si>
    <t>Councillors and Staff benefits</t>
  </si>
  <si>
    <t>Summary of Employee and Councillor remuneration</t>
  </si>
  <si>
    <t>Councillors (Political Office Bearers plus Other)</t>
  </si>
  <si>
    <t>Remuneration of councillors</t>
  </si>
  <si>
    <t>Sub Total - Councillors</t>
  </si>
  <si>
    <t>Senior Managers of the Municipality</t>
  </si>
  <si>
    <t>Salaries of senior managers</t>
  </si>
  <si>
    <t>Sub Total - Senior Managers of Municipality</t>
  </si>
  <si>
    <t>Other Municipal Staff</t>
  </si>
  <si>
    <t>Basic Salaries and Wages</t>
  </si>
  <si>
    <t>Pension and UIF Contributions</t>
  </si>
  <si>
    <t>Medical Aid Contributions</t>
  </si>
  <si>
    <t>Overtime</t>
  </si>
  <si>
    <t>Performance Bonus</t>
  </si>
  <si>
    <t>Motor Vehicle Allowance</t>
  </si>
  <si>
    <t>Housing Allowances</t>
  </si>
  <si>
    <t>Standby, Group Insurance &amp; Industrial Council Charge</t>
  </si>
  <si>
    <t>Payments in lieu of leave</t>
  </si>
  <si>
    <t>Sub Total - Other Municipal Staff</t>
  </si>
  <si>
    <t>Total Parent Municipality</t>
  </si>
  <si>
    <t>TOTAL SALARY, ALLOWANCES &amp; BENEFITS</t>
  </si>
  <si>
    <t>TOTAL MANAGERS AND STAFF</t>
  </si>
  <si>
    <t>Original Budget</t>
  </si>
  <si>
    <t>Monthly actual</t>
  </si>
  <si>
    <t>YearTD actual</t>
  </si>
  <si>
    <t>Overtime Per Department</t>
  </si>
  <si>
    <t>Vote No</t>
  </si>
  <si>
    <t>Description</t>
  </si>
  <si>
    <t>Department</t>
  </si>
  <si>
    <t>Budget</t>
  </si>
  <si>
    <t>Actual to Date</t>
  </si>
  <si>
    <t>%</t>
  </si>
  <si>
    <t>0014</t>
  </si>
  <si>
    <t>Library</t>
  </si>
  <si>
    <t>Comm.Serv</t>
  </si>
  <si>
    <t>0018</t>
  </si>
  <si>
    <t>Disaster Management</t>
  </si>
  <si>
    <t>0020</t>
  </si>
  <si>
    <t>Taxi Rank</t>
  </si>
  <si>
    <t>0022</t>
  </si>
  <si>
    <t>Planning &amp; Development</t>
  </si>
  <si>
    <t>EDP</t>
  </si>
  <si>
    <t>0028</t>
  </si>
  <si>
    <t>Vehicle Licensing &amp; Testing</t>
  </si>
  <si>
    <t>0029</t>
  </si>
  <si>
    <t>Roads</t>
  </si>
  <si>
    <t>Tech.Serv</t>
  </si>
  <si>
    <t>0032</t>
  </si>
  <si>
    <t>Community Hall</t>
  </si>
  <si>
    <t>0033</t>
  </si>
  <si>
    <t>Housing</t>
  </si>
  <si>
    <t>0034</t>
  </si>
  <si>
    <t>Sports &amp; Recreation</t>
  </si>
  <si>
    <t>0036</t>
  </si>
  <si>
    <t>Public Toilets</t>
  </si>
  <si>
    <t>0038</t>
  </si>
  <si>
    <t>Cemetries &amp; Crematoriums</t>
  </si>
  <si>
    <t>0039</t>
  </si>
  <si>
    <t>Finance &amp; Admin IT</t>
  </si>
  <si>
    <t>Corps</t>
  </si>
  <si>
    <t>0040</t>
  </si>
  <si>
    <t>Executive &amp; Council</t>
  </si>
  <si>
    <t>0042</t>
  </si>
  <si>
    <t>Refuse Removal</t>
  </si>
  <si>
    <t>0046</t>
  </si>
  <si>
    <t>Finance &amp; Admin HR</t>
  </si>
  <si>
    <t>0048</t>
  </si>
  <si>
    <t>Municipal Manager</t>
  </si>
  <si>
    <t>Exec &amp; Coun</t>
  </si>
  <si>
    <t>0050</t>
  </si>
  <si>
    <t>Finance &amp; Admin Finance</t>
  </si>
  <si>
    <t>Finance</t>
  </si>
  <si>
    <t>0054</t>
  </si>
  <si>
    <t>Property Services</t>
  </si>
  <si>
    <t>0071</t>
  </si>
  <si>
    <t>Electricity</t>
  </si>
  <si>
    <t>Tech Serv</t>
  </si>
  <si>
    <t>Total</t>
  </si>
  <si>
    <t>Solution</t>
  </si>
  <si>
    <t>Staggering working hours.</t>
  </si>
  <si>
    <t>Traffic</t>
  </si>
  <si>
    <t>The Municipality has got investments in the following institutions:</t>
  </si>
  <si>
    <t>Financial institution</t>
  </si>
  <si>
    <t>Investment account number</t>
  </si>
  <si>
    <t>Investment type</t>
  </si>
  <si>
    <t>Investment term</t>
  </si>
  <si>
    <t>General ledger number</t>
  </si>
  <si>
    <t>Surplus funds invested</t>
  </si>
  <si>
    <t>Investments withdrawn</t>
  </si>
  <si>
    <t>Transfers</t>
  </si>
  <si>
    <t>Interest received</t>
  </si>
  <si>
    <t>Bank charges</t>
  </si>
  <si>
    <t>Short - term</t>
  </si>
  <si>
    <t xml:space="preserve">               -  </t>
  </si>
  <si>
    <t xml:space="preserve">                  -  </t>
  </si>
  <si>
    <t xml:space="preserve">                -  </t>
  </si>
  <si>
    <t>Old Mutual</t>
  </si>
  <si>
    <t>UT108356132</t>
  </si>
  <si>
    <t>Unit Trusts</t>
  </si>
  <si>
    <t>0505/0453/0000</t>
  </si>
  <si>
    <t>ABSA</t>
  </si>
  <si>
    <t>20/5202/3167</t>
  </si>
  <si>
    <t>Month to month term deposit</t>
  </si>
  <si>
    <t>0505/0454/0000</t>
  </si>
  <si>
    <t>Monthly Withdrawals from the Bank</t>
  </si>
  <si>
    <t>Month</t>
  </si>
  <si>
    <t>Amount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</si>
  <si>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</si>
  <si>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</si>
  <si>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</si>
  <si>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</si>
  <si>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</si>
  <si>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</si>
  <si>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</si>
  <si>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</si>
  <si>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</si>
  <si>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</si>
  <si>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</si>
  <si>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</si>
  <si>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Withdrawals To Date</t>
  </si>
  <si>
    <t>Main Account</t>
  </si>
  <si>
    <t>TOTAL</t>
  </si>
  <si>
    <t>R</t>
  </si>
  <si>
    <t>Expenditure</t>
  </si>
  <si>
    <t>Expenditure per vote (section 71 of the MFMA)</t>
  </si>
  <si>
    <t>Actual</t>
  </si>
  <si>
    <t>Comm Halls &amp; Other</t>
  </si>
  <si>
    <t>0052</t>
  </si>
  <si>
    <t>Street Lighting</t>
  </si>
  <si>
    <t>0062</t>
  </si>
  <si>
    <t>Capital Expenditure</t>
  </si>
  <si>
    <t>Expenditure To Date</t>
  </si>
  <si>
    <t>Operating Expenditure</t>
  </si>
  <si>
    <t>Total Average for Capital &amp; Operating Expenditure</t>
  </si>
  <si>
    <t>TOTAL EXPENDITURE ASSESSMENT</t>
  </si>
  <si>
    <t>Percentage</t>
  </si>
  <si>
    <t>R thousands</t>
  </si>
  <si>
    <t>Revenue By Source</t>
  </si>
  <si>
    <t>Property rates</t>
  </si>
  <si>
    <t>Service charges - electricity revenue</t>
  </si>
  <si>
    <t>Service charges - water revenue</t>
  </si>
  <si>
    <t>Service charges - sanitation revenue</t>
  </si>
  <si>
    <t>Service charges - refuse revenue</t>
  </si>
  <si>
    <t>Service charges - other</t>
  </si>
  <si>
    <t>Rental of facilities and equipment</t>
  </si>
  <si>
    <t>Interest earned - external investments</t>
  </si>
  <si>
    <t>Interest earned - outstanding debtors</t>
  </si>
  <si>
    <t>Fines</t>
  </si>
  <si>
    <t>Licences and permits</t>
  </si>
  <si>
    <t>Agency services</t>
  </si>
  <si>
    <t>Other revenue</t>
  </si>
  <si>
    <t>Gains on disposal of PPE</t>
  </si>
  <si>
    <t>Total Revenue (excluding capital transfers and contributions)</t>
  </si>
  <si>
    <t>Expenditure By Type</t>
  </si>
  <si>
    <t>Employee related costs</t>
  </si>
  <si>
    <t>Debt impairment</t>
  </si>
  <si>
    <t>Depreciation &amp; asset impairment</t>
  </si>
  <si>
    <t>Bulk purchases</t>
  </si>
  <si>
    <t>Other materials</t>
  </si>
  <si>
    <t>Contracted services</t>
  </si>
  <si>
    <t>Other expenditure</t>
  </si>
  <si>
    <t>Loss on disposal of PPE</t>
  </si>
  <si>
    <t>Total Expenditure</t>
  </si>
  <si>
    <t>Surplus/(Deficit)</t>
  </si>
  <si>
    <t>Contributed assets ( Investments)</t>
  </si>
  <si>
    <t>Surplus/(Deficit) after capital transfers &amp; contributions</t>
  </si>
  <si>
    <t>Transfers recognised - capital MIG</t>
  </si>
  <si>
    <t>Transfers recognised - capital INEP</t>
  </si>
  <si>
    <t>Age Analysis of Debtors</t>
  </si>
  <si>
    <t>Total Outstanding Debts owed by the Departments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</si>
  <si>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</si>
  <si>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</si>
  <si>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</si>
  <si>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</si>
  <si>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</si>
  <si>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</si>
  <si>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</si>
  <si>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Debtors Age Analysis By Income Source</t>
  </si>
  <si>
    <t>Trade and Other Receivables from Exchange Transactions - Water</t>
  </si>
  <si>
    <t>Trade and Other Receivables from Exchange Transactions - Electricity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</si>
  <si>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</si>
  <si>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</si>
  <si>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</si>
  <si>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</si>
  <si>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</si>
  <si>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Other</t>
  </si>
  <si>
    <t>Total By Income Source</t>
  </si>
  <si>
    <t>Debtors Age Analysis By Customer Group</t>
  </si>
  <si>
    <t>Organs of State</t>
  </si>
  <si>
    <t>Commercial</t>
  </si>
  <si>
    <t>Households</t>
  </si>
  <si>
    <t>Total By Customer Group</t>
  </si>
  <si>
    <t>CASH FLOW STATEMENT</t>
  </si>
  <si>
    <t>CASH RECEIPTS BY SOURCE</t>
  </si>
  <si>
    <t>Cash Receipts By Source</t>
  </si>
  <si>
    <t>Service charges - refuse</t>
  </si>
  <si>
    <t>Dividends received</t>
  </si>
  <si>
    <t>Transfer receipts - operating</t>
  </si>
  <si>
    <t>Cash Receipts by Source</t>
  </si>
  <si>
    <t>Other Cash Flows by Source</t>
  </si>
  <si>
    <t>Transfer receipts - capital</t>
  </si>
  <si>
    <t>Contributions &amp; Contributed assets</t>
  </si>
  <si>
    <t>Proceeds on disposal of PPE</t>
  </si>
  <si>
    <t>Short term loans</t>
  </si>
  <si>
    <t>Borrowing long term/refinancing</t>
  </si>
  <si>
    <t>Increase in consumer deposits</t>
  </si>
  <si>
    <t>Receipt of non-current debtors</t>
  </si>
  <si>
    <t>Receipt of non-current receivables</t>
  </si>
  <si>
    <t>Change in non-current investments</t>
  </si>
  <si>
    <t>Total Cash Receipts by Source</t>
  </si>
  <si>
    <t>Cash Payments by Type</t>
  </si>
  <si>
    <t>Interest paid</t>
  </si>
  <si>
    <t>Bulk purchases - Electricity</t>
  </si>
  <si>
    <t>Bulk purchases - Water &amp; Sewer</t>
  </si>
  <si>
    <t>Grants and subsidies paid - other municipalities</t>
  </si>
  <si>
    <t>Grants and subsidies paid - other</t>
  </si>
  <si>
    <t>General expenses</t>
  </si>
  <si>
    <t>Other Cash Flows/Payments by Type</t>
  </si>
  <si>
    <t>Capital assets</t>
  </si>
  <si>
    <t>Repayment of borrowing</t>
  </si>
  <si>
    <t>Other Cash Flows/Payments</t>
  </si>
  <si>
    <t>Total Cash Payments by Type</t>
  </si>
  <si>
    <t>NET INCREASE/(DECREASE) IN CASH HELD</t>
  </si>
  <si>
    <t>Cash/cash equivalents at the month/year beginning:</t>
  </si>
  <si>
    <t>Cash/cash equivalents at the month/year end:</t>
  </si>
  <si>
    <t>Free Basic Electricity</t>
  </si>
  <si>
    <t>Approved Beneficiaries for Free Basic Electricity by Eskom</t>
  </si>
  <si>
    <t>Wards</t>
  </si>
  <si>
    <t>Configure No</t>
  </si>
  <si>
    <t>Submitted Applications</t>
  </si>
  <si>
    <t>FBE</t>
  </si>
  <si>
    <t>Beneficiaries do not collect the coupons and this leads to Eskom cancelling the applications.</t>
  </si>
  <si>
    <t>We do not have reliable statistics for all the individuals that receive Free Basic Water.</t>
  </si>
  <si>
    <t>We rely on the indigent register (27 324 Boreholes and Water tanker truck deliveries)</t>
  </si>
  <si>
    <t>Free Basic Sewerage (total monthly charge)</t>
  </si>
  <si>
    <t>Free Basic Water (6kl)</t>
  </si>
  <si>
    <t>Free Basic refuse (total monthly charge)</t>
  </si>
  <si>
    <t>After the implementation of the Municipal Property Act, their properties had rebates that allowed</t>
  </si>
  <si>
    <t>them not to be charged the rates at all (zero rate due to rebates)</t>
  </si>
  <si>
    <t>EXPENDITURE</t>
  </si>
  <si>
    <t>Operating expenditure of Transfers and Grants</t>
  </si>
  <si>
    <t>National Government:</t>
  </si>
  <si>
    <t>Local Government Equitable Share</t>
  </si>
  <si>
    <t>Finance Management Grant</t>
  </si>
  <si>
    <t>EPWP Incentive</t>
  </si>
  <si>
    <t>Total operating expenditure of Transfers and Grants:</t>
  </si>
  <si>
    <t>Capital expenditure of Transfers and Grants</t>
  </si>
  <si>
    <t>Municipal Infrastructure Grant</t>
  </si>
  <si>
    <t>Intergrated Natioanl Electrification Programme</t>
  </si>
  <si>
    <t>Total capital expenditure of Transfers and Grants</t>
  </si>
  <si>
    <t>TOTAL EXPENDITURE OF TRANSFERS AND GRANTS</t>
  </si>
  <si>
    <t>Budget Implementation</t>
  </si>
  <si>
    <t>SUPPLY CHAIN MANAGEMENT IMPLEMENTATION (Report on the implementation of SDBIP)</t>
  </si>
  <si>
    <t>Projects/Equipment to be implemented</t>
  </si>
  <si>
    <t>Adjustment Budget 2016/2017</t>
  </si>
  <si>
    <t>Contribution by own income</t>
  </si>
  <si>
    <t>Budget &amp; Treasury Office</t>
  </si>
  <si>
    <t>Information Technology</t>
  </si>
  <si>
    <t>Desktop PC replacement (20)</t>
  </si>
  <si>
    <t>Brail note</t>
  </si>
  <si>
    <t>Refurbishment of corporate service offices,toilet,kitchen &amp; registry</t>
  </si>
  <si>
    <t>GLM Show Ground</t>
  </si>
  <si>
    <t>Madumeleng youth information centre</t>
  </si>
  <si>
    <t>Maphalle youth centre( planing)</t>
  </si>
  <si>
    <t>Libraries &amp; Achieves</t>
  </si>
  <si>
    <t>Rotterdam Library</t>
  </si>
  <si>
    <t>Community Halls &amp; Facilities</t>
  </si>
  <si>
    <t>Chairs (2000) Tables (10) for Mokwakwaila &amp; Senwamokgope Halls</t>
  </si>
  <si>
    <t>ward 2 community hall</t>
  </si>
  <si>
    <t>Ward 5 Community hall</t>
  </si>
  <si>
    <t>Shamfana Community Hall</t>
  </si>
  <si>
    <t>Matswi Community hall</t>
  </si>
  <si>
    <t>Mamaila-Kolobetona community hall</t>
  </si>
  <si>
    <t>New community hall - Rotterdam</t>
  </si>
  <si>
    <t>Disaster Management Fire</t>
  </si>
  <si>
    <t>Fire Extinguishers</t>
  </si>
  <si>
    <t>Mamanyoha Sports Complex</t>
  </si>
  <si>
    <t>Madumeleng/Shotong Sports Complex</t>
  </si>
  <si>
    <t>Thakgalane Sports Complex</t>
  </si>
  <si>
    <t>Rotterdam Sports Complex</t>
  </si>
  <si>
    <t>Sekgopo Youth Centre</t>
  </si>
  <si>
    <t>Kgapane Youth Centre</t>
  </si>
  <si>
    <t>Roerfontein youth centre</t>
  </si>
  <si>
    <t>Mokwakwaila youth centre</t>
  </si>
  <si>
    <t>Madumeleng old age facility</t>
  </si>
  <si>
    <t>Kgapane Old Age Facility</t>
  </si>
  <si>
    <t>Roerfontein Old Age Facility</t>
  </si>
  <si>
    <t>Chain Saws</t>
  </si>
  <si>
    <t>Low level bridge</t>
  </si>
  <si>
    <t>Kgapane Side Walks</t>
  </si>
  <si>
    <t>Jamela street paving</t>
  </si>
  <si>
    <t>Modjadjiskloof Side Walks</t>
  </si>
  <si>
    <t>Sekgopo Gabions</t>
  </si>
  <si>
    <t>Maphalle Market stalls</t>
  </si>
  <si>
    <t>Road Transport/Vehicle licensing &amp; Testing</t>
  </si>
  <si>
    <t>Electricity/Electricity Distribution</t>
  </si>
  <si>
    <t>CONTRIBUTION FROM MIG</t>
  </si>
  <si>
    <t>Kgapane Stadium phase3</t>
  </si>
  <si>
    <t>Original Budget 2016/2017</t>
  </si>
  <si>
    <t>Contribution by Grants  - MIG</t>
  </si>
  <si>
    <t>Counter and security buglar (registry)</t>
  </si>
  <si>
    <t>Planning Quantity Surveyor</t>
  </si>
  <si>
    <t>Panarama Stand Development</t>
  </si>
  <si>
    <t>Modjadjiskloof Houses</t>
  </si>
  <si>
    <t>Urban Renewal</t>
  </si>
  <si>
    <t>Highmast Lights -in various villlages ( Jamela, Jokong, Maphalle, Shawela, Ditshosing, Mokgoba, Ramadimatlou, Vaal water)</t>
  </si>
  <si>
    <t>Modjadjiskloof Waterfall Paving</t>
  </si>
  <si>
    <t>Refurbishment of Modjadjiskloof K53 Testing Ground</t>
  </si>
  <si>
    <t>0001</t>
  </si>
  <si>
    <t>Internal Audit</t>
  </si>
  <si>
    <t>0002</t>
  </si>
  <si>
    <t>Risk Management</t>
  </si>
  <si>
    <t>0023</t>
  </si>
  <si>
    <t>0024</t>
  </si>
  <si>
    <t>Town planning and building</t>
  </si>
  <si>
    <t>Project management unit</t>
  </si>
  <si>
    <t>0053</t>
  </si>
  <si>
    <t>Supply chain management</t>
  </si>
  <si>
    <t>0055</t>
  </si>
  <si>
    <t>Asset management</t>
  </si>
  <si>
    <t>Legal services</t>
  </si>
  <si>
    <t>0063</t>
  </si>
  <si>
    <t>Customer relation &amp; media</t>
  </si>
  <si>
    <t>Mayors Office</t>
  </si>
  <si>
    <t>Town Planning and Building</t>
  </si>
  <si>
    <t>Customer relations</t>
  </si>
  <si>
    <t>Notice Boards</t>
  </si>
  <si>
    <t>Kgapane Stadium Phase Upgrading (MIG Counter Funding)</t>
  </si>
  <si>
    <t>Upgrading of street -Ga-Ntata</t>
  </si>
  <si>
    <t>PMU Management Expenditure</t>
  </si>
  <si>
    <t>OVERALL TOTAL FOR CAPITAL PROJECTS</t>
  </si>
  <si>
    <t>Mayors office</t>
  </si>
  <si>
    <t>Legal Services</t>
  </si>
  <si>
    <t>Corp Services</t>
  </si>
  <si>
    <t>0064</t>
  </si>
  <si>
    <t>Corporate Services</t>
  </si>
  <si>
    <t xml:space="preserve">Property Services </t>
  </si>
  <si>
    <t>Admin and Corporate Support</t>
  </si>
  <si>
    <t>Roads and Traffic regulations</t>
  </si>
  <si>
    <t>Human Resources</t>
  </si>
  <si>
    <t>Solid Waste Removal</t>
  </si>
  <si>
    <t>Mayor &amp; Council</t>
  </si>
  <si>
    <t>Community Services</t>
  </si>
  <si>
    <t>Corporate Wide Strategic Planning (IDPs, LEDs)</t>
  </si>
  <si>
    <t>Monthly budget statement - Financial Performance (Revenue &amp; Expenditure)</t>
  </si>
  <si>
    <t>Moshakga street paving (planning)</t>
  </si>
  <si>
    <t>Actual to date</t>
  </si>
  <si>
    <t>Lockable cashiers tills*8 (Finance and Traffic)</t>
  </si>
  <si>
    <t>Small safe for cashiers</t>
  </si>
  <si>
    <t>Bakkies *3 Sub offices</t>
  </si>
  <si>
    <t>Rehabilitation of rottaba cottages</t>
  </si>
  <si>
    <t>Mobile Filling Units *2</t>
  </si>
  <si>
    <t>Upgrading of municipal office</t>
  </si>
  <si>
    <t>Modjadjiskloof Sports Facilities</t>
  </si>
  <si>
    <t xml:space="preserve">Itieleng-Sekgosese Street Paving - Construction </t>
  </si>
  <si>
    <t>Refurbishment of Modjadjiskloof Taxi rank</t>
  </si>
  <si>
    <t>Makhutukwe Street Paving (Planning)</t>
  </si>
  <si>
    <t>Refurbishment of LV network</t>
  </si>
  <si>
    <t>Council Building Metering</t>
  </si>
  <si>
    <t>Fines, penalties and forfeits</t>
  </si>
  <si>
    <t>Transfers and subsidies</t>
  </si>
  <si>
    <t>Finance charges</t>
  </si>
  <si>
    <t>Mamphakhathi Taxi Rank</t>
  </si>
  <si>
    <t>Refurbishment of Electricity Network Phase 2</t>
  </si>
  <si>
    <t xml:space="preserve"> </t>
  </si>
  <si>
    <t>Project status</t>
  </si>
  <si>
    <t>Withdrawal from investment</t>
  </si>
  <si>
    <t>Debt Collection services</t>
  </si>
  <si>
    <t>Revenue from outdoor adverts</t>
  </si>
  <si>
    <t>Ga-Kgapane EXT 5(LOAN ACCOUNTS)</t>
  </si>
  <si>
    <t>Microwave</t>
  </si>
  <si>
    <t>Trophy Cabinet</t>
  </si>
  <si>
    <t xml:space="preserve">Vehicle </t>
  </si>
  <si>
    <t>Diesel Tanker with readings</t>
  </si>
  <si>
    <t>Customer Relations and Media Communications</t>
  </si>
  <si>
    <t>Camera</t>
  </si>
  <si>
    <t>Tables (2) Bathopele</t>
  </si>
  <si>
    <t>Water Dispenser *3</t>
  </si>
  <si>
    <t>Digital camera</t>
  </si>
  <si>
    <t>Industrial lawn mower (5)</t>
  </si>
  <si>
    <t>Truck (Passengers)</t>
  </si>
  <si>
    <t>Mechanical broom machinery (street sweeping)</t>
  </si>
  <si>
    <t>500KVA mini sub</t>
  </si>
  <si>
    <t>LED Highmast Modjadjiskloof</t>
  </si>
  <si>
    <t>Greater Letaba Municipality</t>
  </si>
  <si>
    <t>Final Capital Budget: 2020-2022</t>
  </si>
  <si>
    <t>Photocopy Machine</t>
  </si>
  <si>
    <t>Water cooler</t>
  </si>
  <si>
    <t xml:space="preserve">Vehicles </t>
  </si>
  <si>
    <t>Cash boxes *8</t>
  </si>
  <si>
    <t xml:space="preserve">Installation of security cameras </t>
  </si>
  <si>
    <t>Battery and Tyre Marking Machine</t>
  </si>
  <si>
    <t>Accounts Folding machine</t>
  </si>
  <si>
    <t xml:space="preserve">Installation of Steel Shelves </t>
  </si>
  <si>
    <t>Building of Municipal Washing bay</t>
  </si>
  <si>
    <t>Podium</t>
  </si>
  <si>
    <t>POE Switches Replacement</t>
  </si>
  <si>
    <t>E-recruitment system</t>
  </si>
  <si>
    <t>WI FI connection equipment</t>
  </si>
  <si>
    <t>Airconditioners (Kgapane old sub office (Facilities) &amp; Modjadjiskloof registering authority</t>
  </si>
  <si>
    <t>Vehicle for Messenger</t>
  </si>
  <si>
    <t>Coucil chamber Recording system</t>
  </si>
  <si>
    <t>Aircons 12 BTU for community halls</t>
  </si>
  <si>
    <t>Gate (Main office (pedestrians), Old sub office and Stores</t>
  </si>
  <si>
    <t>Torches *3</t>
  </si>
  <si>
    <t>WASTE  MANAGEMENT</t>
  </si>
  <si>
    <t>Skip Bins (30)</t>
  </si>
  <si>
    <t>Chain Saws (10)</t>
  </si>
  <si>
    <t>Beautification of Town Entrance</t>
  </si>
  <si>
    <t>Modjadjiskloof Transfer Station</t>
  </si>
  <si>
    <t>Boreholes at Kgapane Community services with *2 Jojo tanks</t>
  </si>
  <si>
    <t>Skip Truck</t>
  </si>
  <si>
    <t>Tractor</t>
  </si>
  <si>
    <t>Storm Water Management</t>
  </si>
  <si>
    <t>Kgapane Subsoil drainage system</t>
  </si>
  <si>
    <t xml:space="preserve">Bakkie (4x2) (Roads and stormwater </t>
  </si>
  <si>
    <t>Khethothone Street Paving</t>
  </si>
  <si>
    <t>Ward 5 (Malematsa) Street Paving (Malematsa)</t>
  </si>
  <si>
    <t>Ward 13 (Senwakgope) Street Paving</t>
  </si>
  <si>
    <t>Ward 15 Phase 2 Street Paving</t>
  </si>
  <si>
    <t>Maupa Street Paving</t>
  </si>
  <si>
    <t>Ramoadi Street Paving</t>
  </si>
  <si>
    <t>Mokgoba Street Paving</t>
  </si>
  <si>
    <t>Sephukubye Street Paving</t>
  </si>
  <si>
    <t>Mohlabaneng street paving</t>
  </si>
  <si>
    <t>Motsinoni street paving</t>
  </si>
  <si>
    <t>Ramaroka Street Paving</t>
  </si>
  <si>
    <t>Establishment of RA and DLTC (Mokwakwaila Licensing</t>
  </si>
  <si>
    <t>Counter, Bullet Glass and Cubicles Modjajdiskloof</t>
  </si>
  <si>
    <t>Cubicles -Kgapane DLTC-Licensing</t>
  </si>
  <si>
    <t>Orthorators (Eye test Machines) M/Skloof,Kgapane &amp; Mokwakwaila</t>
  </si>
  <si>
    <t>Refurbishment of Dorrin 11 KV Line</t>
  </si>
  <si>
    <t>4X4 Cherrypicker Truck</t>
  </si>
  <si>
    <t>Silent Mobile Generator 50 KVA with Trailer</t>
  </si>
  <si>
    <t>Replacement of aged Low Voltage Meter boxes in Modjadjiskloof</t>
  </si>
  <si>
    <t>200kVA pole transformer</t>
  </si>
  <si>
    <t>Crane Truck bucket</t>
  </si>
  <si>
    <t>Streetlights metering points</t>
  </si>
  <si>
    <t>Municipal Building Metering Points (Workshop, Library,Kgapane &amp; Senwamokgope)</t>
  </si>
  <si>
    <t>Manningburg street paving</t>
  </si>
  <si>
    <t>Rampepe Access Bridge (Designs)</t>
  </si>
  <si>
    <t>Rasewana and Lenokwe Street Paving</t>
  </si>
  <si>
    <t>Fencing of Municipal Stores</t>
  </si>
  <si>
    <t>Fleet Management System</t>
  </si>
  <si>
    <t>Adjustment</t>
  </si>
  <si>
    <t xml:space="preserve">Adjustment </t>
  </si>
  <si>
    <t xml:space="preserve">Budget </t>
  </si>
  <si>
    <t>Awards</t>
  </si>
  <si>
    <t>Repair and maintenance</t>
  </si>
  <si>
    <t xml:space="preserve">Modjadjiskloof Gabions </t>
  </si>
  <si>
    <t>Kgapane Cemetry</t>
  </si>
  <si>
    <t>Ntata Community Hall</t>
  </si>
  <si>
    <t xml:space="preserve">16kva transformer </t>
  </si>
  <si>
    <t>Decoration of Council Chamber</t>
  </si>
  <si>
    <t>On average, the monthly account for FBE amounts to R34 995 vat exclusive</t>
  </si>
  <si>
    <t>MIG - PMU (Operating)</t>
  </si>
  <si>
    <t>Budget Year 2020/21</t>
  </si>
  <si>
    <t>Laptops (60)</t>
  </si>
  <si>
    <t>Filling Cabinets(03) All sections (community services)</t>
  </si>
  <si>
    <t xml:space="preserve">Refurblishment of Council Chamber  </t>
  </si>
  <si>
    <t>Fencing of Caravanpark</t>
  </si>
  <si>
    <t xml:space="preserve">Community &amp; Social Services/Cementries </t>
  </si>
  <si>
    <t xml:space="preserve">Ga-Kgapane new cemetry earthworks </t>
  </si>
  <si>
    <t xml:space="preserve">Trolley Bins </t>
  </si>
  <si>
    <t xml:space="preserve">Meloding Stormwater Canal </t>
  </si>
  <si>
    <t>Ton Quarter Canopy Truck (Roads &amp; Storm)</t>
  </si>
  <si>
    <t>1X Tipper trucks 6m3 (Belleview, Senwamokgope &amp; Mokwakwaila Clusters)</t>
  </si>
  <si>
    <t>Water tankers (2) (Belleview, Senwamokgope &amp; Mokwakwaila clusters</t>
  </si>
  <si>
    <t>TLB (1) (Senwamokgope &amp; Mokwakwaila clusters)</t>
  </si>
  <si>
    <t xml:space="preserve">1x Grader (Mokwakwaila Cluster) </t>
  </si>
  <si>
    <t>Workshop (4*4 Bakkie)</t>
  </si>
  <si>
    <t>Rehabilitation of Modjadjiskloof Streets- Phase 2</t>
  </si>
  <si>
    <t>Street Paving-Mokwasele  (Planing)</t>
  </si>
  <si>
    <t xml:space="preserve">Raphahlelo Street Paving - Design </t>
  </si>
  <si>
    <t>Lemondokop Street Paving</t>
  </si>
  <si>
    <t xml:space="preserve">Mapaana Street Paving- Construction </t>
  </si>
  <si>
    <t xml:space="preserve">Sekgopo Ramoadi-Matlou Street Paving- Design </t>
  </si>
  <si>
    <t xml:space="preserve">Modjadjiskloof DTLC: Resurfacing </t>
  </si>
  <si>
    <t xml:space="preserve">40 Road Cones </t>
  </si>
  <si>
    <t xml:space="preserve">Traffic Blue Light </t>
  </si>
  <si>
    <t xml:space="preserve">Guard Room Kgapane Old Sub Office </t>
  </si>
  <si>
    <t xml:space="preserve">Security Door for Modjadjiskloof RA </t>
  </si>
  <si>
    <t xml:space="preserve">Staff Toilet Modjadjiskloof DLTC </t>
  </si>
  <si>
    <t>Traffic vehicle *1</t>
  </si>
  <si>
    <t xml:space="preserve">3* Breathalyser </t>
  </si>
  <si>
    <t xml:space="preserve">Guard Room Modjadjiskloof DLTC </t>
  </si>
  <si>
    <t>We have 11 indigents in Ga-kgapane,Senwamokgope and Modjadjiskloof receiving the following</t>
  </si>
  <si>
    <t>We do not have any indigents in Mokgoba receiving Electricity only</t>
  </si>
  <si>
    <t xml:space="preserve">Water Tanker </t>
  </si>
  <si>
    <t>100kVA pole transformer</t>
  </si>
  <si>
    <t xml:space="preserve">HV Cable Network Refublishment - ringfeed </t>
  </si>
  <si>
    <t xml:space="preserve">Executive and Council </t>
  </si>
  <si>
    <t xml:space="preserve">Jokong Street paving     </t>
  </si>
  <si>
    <t xml:space="preserve">Ramodumo Street Paving </t>
  </si>
  <si>
    <t xml:space="preserve">Tshabela-Matswale Street Paving </t>
  </si>
  <si>
    <t xml:space="preserve">Abel Street Paving </t>
  </si>
  <si>
    <t xml:space="preserve">Malematja Street Paving </t>
  </si>
  <si>
    <t xml:space="preserve">Mamokgadi Street Paving </t>
  </si>
  <si>
    <t xml:space="preserve">Mohlabaneng Street Paving </t>
  </si>
  <si>
    <t xml:space="preserve">CONTRIBUTION FROM INEP </t>
  </si>
  <si>
    <t xml:space="preserve">Electricity household connections in various villages  </t>
  </si>
  <si>
    <t xml:space="preserve">Contribution by Grants  - INEP </t>
  </si>
  <si>
    <t xml:space="preserve">Evaluation </t>
  </si>
  <si>
    <t>In-Progress</t>
  </si>
  <si>
    <t>Budget Year 2020/2021</t>
  </si>
  <si>
    <t>FNB - Investment 1</t>
  </si>
  <si>
    <t>FNB - Investment 2</t>
  </si>
  <si>
    <t>BUDGET  YEAR 2020/2021</t>
  </si>
  <si>
    <t>Total billing for the year 2020/2021</t>
  </si>
  <si>
    <t>Total receipts for the year 2020/2021</t>
  </si>
  <si>
    <t>Total Outstanding Debts for the year 2020/2021</t>
  </si>
  <si>
    <t>GRANT EXPENDITURE 2020 /2021</t>
  </si>
  <si>
    <t>Energy Efficiency  and Demand Management</t>
  </si>
  <si>
    <t>GLM FINANCIAL REPORT MONTH ENDING 30 SEPTEMBER 2020</t>
  </si>
  <si>
    <t>Month ended Sept 2020</t>
  </si>
  <si>
    <t>NOTE</t>
  </si>
  <si>
    <t>The MIG Expenditure excludes retention &amp; Vat</t>
  </si>
  <si>
    <t>MIG Expenditure inclusive of retention &amp; Vat</t>
  </si>
  <si>
    <t>OVERALL TOTAL FOR CAPITAL PROJECTS INCLUDING  VAT &amp; RETENTION</t>
  </si>
  <si>
    <t>Bank balances as at 30 SEPT 2020</t>
  </si>
  <si>
    <t>Investments : 30 September 2020</t>
  </si>
  <si>
    <t>Closing balance 30 Sept 2020</t>
  </si>
  <si>
    <t>Opening balance 1/09/2020</t>
  </si>
  <si>
    <t>The value of the investments as at 30 SEPT 2020 amounts to R40 634 099.97</t>
  </si>
  <si>
    <t>Capital expenditure as at 30 September 2020 was at 20,08%. Operating expenditure was at 16,14%</t>
  </si>
  <si>
    <t>-</t>
  </si>
  <si>
    <t>In-progress</t>
  </si>
  <si>
    <t>Electricity Upgrade</t>
  </si>
  <si>
    <t>Sales of Stands : Extention 11</t>
  </si>
  <si>
    <t>Sales of Stands : Uitspan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</si>
</sst>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&quot;\ #,##0;[Red]&quot;R&quot;\ \-#,##0"/>
    <numFmt numFmtId="167" formatCode="_ &quot;R&quot;\ * #,##0_ ;_ &quot;R&quot;\ * \-#,##0_ ;_ &quot;R&quot;\ * &quot;-&quot;_ ;_ @_ "/>
    <numFmt numFmtId="168" formatCode="_ * #,##0_ ;_ * \-#,##0_ ;_ * &quot;-&quot;_ ;_ @_ "/>
    <numFmt numFmtId="169" formatCode="_ &quot;R&quot;\ * #,##0.00_ ;_ &quot;R&quot;\ * \-#,##0.00_ ;_ &quot;R&quot;\ * &quot;-&quot;??_ ;_ @_ "/>
    <numFmt numFmtId="170" formatCode="_ * #,##0.00_ ;_ * \-#,##0.00_ ;_ * &quot;-&quot;??_ ;_ @_ "/>
    <numFmt numFmtId="171" formatCode="_ * #,##0_ ;_ * \(#,##0\)_ ;_ * &quot;-&quot;_ ;_ @_ "/>
    <numFmt numFmtId="172" formatCode="_ &quot;R&quot;\ * #,##0_ ;_ &quot;R&quot;\ * \-#,##0_ ;_ &quot;R&quot;\ * &quot;-&quot;??_ ;_ @_ "/>
    <numFmt numFmtId="173" formatCode="&quot;R&quot;\ #,##0.00"/>
    <numFmt numFmtId="174" formatCode="_ * #,##0.00_ ;_ * \-#,##0.00_ ;_ * &quot;-&quot;_ ;_ @_ "/>
    <numFmt numFmtId="175" formatCode="_ * #,##0_ ;_ * \-#,##0_ ;_ * &quot;-&quot;??_ ;_ @_ "/>
    <numFmt numFmtId="176" formatCode="[$R-1C09]\ #,##0.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Aharoni"/>
    </font>
    <font>
      <sz val="10"/>
      <name val="Arial"/>
      <family val="2"/>
    </font>
    <font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rgb="FFFFC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u val="double"/>
      <sz val="10"/>
      <name val="Calibri"/>
      <family val="2"/>
      <scheme val="minor"/>
    </font>
    <font>
      <b/>
      <u val="double"/>
      <sz val="10"/>
      <name val="Arial"/>
      <family val="2"/>
    </font>
    <font>
      <sz val="11"/>
      <color rgb="FF00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7"/>
        <b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76">
    <xf numFmtId="0" fontId="0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170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52" borderId="0" applyNumberFormat="0" applyBorder="0" applyAlignment="0" applyProtection="0"/>
    <xf numFmtId="0" fontId="39" fillId="36" borderId="0" applyNumberFormat="0" applyBorder="0" applyAlignment="0" applyProtection="0"/>
    <xf numFmtId="0" fontId="40" fillId="53" borderId="42" applyNumberFormat="0" applyAlignment="0" applyProtection="0"/>
    <xf numFmtId="0" fontId="41" fillId="54" borderId="43" applyNumberFormat="0" applyAlignment="0" applyProtection="0"/>
    <xf numFmtId="0" fontId="42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4" fillId="0" borderId="44" applyNumberFormat="0" applyFill="0" applyAlignment="0" applyProtection="0"/>
    <xf numFmtId="0" fontId="45" fillId="0" borderId="45" applyNumberFormat="0" applyFill="0" applyAlignment="0" applyProtection="0"/>
    <xf numFmtId="0" fontId="46" fillId="0" borderId="46" applyNumberFormat="0" applyFill="0" applyAlignment="0" applyProtection="0"/>
    <xf numFmtId="0" fontId="46" fillId="0" borderId="0" applyNumberFormat="0" applyFill="0" applyBorder="0" applyAlignment="0" applyProtection="0"/>
    <xf numFmtId="0" fontId="47" fillId="40" borderId="42" applyNumberFormat="0" applyAlignment="0" applyProtection="0"/>
    <xf numFmtId="0" fontId="48" fillId="0" borderId="47" applyNumberFormat="0" applyFill="0" applyAlignment="0" applyProtection="0"/>
    <xf numFmtId="0" fontId="49" fillId="55" borderId="0" applyNumberFormat="0" applyBorder="0" applyAlignment="0" applyProtection="0"/>
    <xf numFmtId="0" fontId="32" fillId="56" borderId="48" applyNumberFormat="0" applyFont="0" applyAlignment="0" applyProtection="0"/>
    <xf numFmtId="0" fontId="50" fillId="53" borderId="49" applyNumberFormat="0" applyAlignment="0" applyProtection="0"/>
    <xf numFmtId="9" fontId="3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50" applyNumberFormat="0" applyFill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/>
    <xf numFmtId="170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9" fontId="32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/>
    <xf numFmtId="0" fontId="19" fillId="0" borderId="0" xfId="0" applyFont="1"/>
    <xf numFmtId="0" fontId="19" fillId="0" borderId="12" xfId="0" applyFont="1" applyBorder="1" applyAlignment="1">
      <alignment horizontal="center"/>
    </xf>
    <xf numFmtId="170" fontId="18" fillId="0" borderId="26" xfId="1" applyFont="1" applyFill="1" applyBorder="1" applyAlignment="1">
      <alignment horizontal="centerContinuous" vertical="center" wrapText="1"/>
    </xf>
    <xf numFmtId="170" fontId="18" fillId="0" borderId="27" xfId="1" applyFont="1" applyFill="1" applyBorder="1" applyAlignment="1">
      <alignment horizontal="centerContinuous" vertical="center" wrapText="1"/>
    </xf>
    <xf numFmtId="170" fontId="18" fillId="0" borderId="30" xfId="1" applyFont="1" applyFill="1" applyBorder="1" applyAlignment="1">
      <alignment horizontal="center" vertical="center" wrapText="1"/>
    </xf>
    <xf numFmtId="170" fontId="18" fillId="0" borderId="28" xfId="1" applyFont="1" applyFill="1" applyBorder="1" applyAlignment="1">
      <alignment horizontal="center" vertical="center" wrapText="1"/>
    </xf>
    <xf numFmtId="0" fontId="20" fillId="0" borderId="13" xfId="0" applyFont="1" applyBorder="1"/>
    <xf numFmtId="0" fontId="19" fillId="0" borderId="14" xfId="0" applyFont="1" applyBorder="1" applyAlignment="1">
      <alignment horizontal="center"/>
    </xf>
    <xf numFmtId="170" fontId="19" fillId="0" borderId="19" xfId="1" quotePrefix="1" applyFont="1" applyFill="1" applyBorder="1" applyAlignment="1">
      <alignment horizontal="center"/>
    </xf>
    <xf numFmtId="170" fontId="19" fillId="0" borderId="32" xfId="1" applyFont="1" applyFill="1" applyBorder="1" applyAlignment="1">
      <alignment horizontal="center"/>
    </xf>
    <xf numFmtId="0" fontId="20" fillId="0" borderId="11" xfId="0" applyFont="1" applyBorder="1" applyAlignment="1">
      <alignment horizontal="left"/>
    </xf>
    <xf numFmtId="170" fontId="19" fillId="0" borderId="29" xfId="1" applyFont="1" applyFill="1" applyBorder="1"/>
    <xf numFmtId="170" fontId="19" fillId="0" borderId="15" xfId="1" applyFont="1" applyFill="1" applyBorder="1"/>
    <xf numFmtId="0" fontId="19" fillId="0" borderId="11" xfId="0" applyNumberFormat="1" applyFont="1" applyBorder="1" applyAlignment="1">
      <alignment horizontal="left" indent="1"/>
    </xf>
    <xf numFmtId="170" fontId="19" fillId="0" borderId="0" xfId="1" applyFont="1" applyFill="1" applyBorder="1" applyProtection="1">
      <protection locked="0"/>
    </xf>
    <xf numFmtId="170" fontId="19" fillId="0" borderId="15" xfId="1" applyFont="1" applyFill="1" applyBorder="1" applyProtection="1">
      <protection locked="0"/>
    </xf>
    <xf numFmtId="0" fontId="19" fillId="0" borderId="11" xfId="0" applyFont="1" applyBorder="1" applyAlignment="1">
      <alignment horizontal="left" indent="1"/>
    </xf>
    <xf numFmtId="170" fontId="19" fillId="0" borderId="29" xfId="1" applyFont="1" applyFill="1" applyBorder="1" applyProtection="1">
      <protection locked="0"/>
    </xf>
    <xf numFmtId="0" fontId="18" fillId="0" borderId="11" xfId="0" applyFont="1" applyBorder="1"/>
    <xf numFmtId="170" fontId="18" fillId="0" borderId="30" xfId="1" applyFont="1" applyFill="1" applyBorder="1"/>
    <xf numFmtId="0" fontId="19" fillId="0" borderId="11" xfId="0" applyFont="1" applyBorder="1"/>
    <xf numFmtId="170" fontId="19" fillId="0" borderId="0" xfId="1" applyFont="1" applyFill="1" applyBorder="1"/>
    <xf numFmtId="0" fontId="18" fillId="0" borderId="17" xfId="0" applyFont="1" applyBorder="1"/>
    <xf numFmtId="0" fontId="19" fillId="0" borderId="18" xfId="0" applyFont="1" applyBorder="1" applyAlignment="1">
      <alignment horizontal="center"/>
    </xf>
    <xf numFmtId="170" fontId="18" fillId="0" borderId="31" xfId="1" applyFont="1" applyFill="1" applyBorder="1"/>
    <xf numFmtId="170" fontId="18" fillId="0" borderId="29" xfId="1" applyFont="1" applyFill="1" applyBorder="1" applyAlignment="1">
      <alignment horizontal="center"/>
    </xf>
    <xf numFmtId="170" fontId="18" fillId="0" borderId="15" xfId="1" applyFont="1" applyFill="1" applyBorder="1" applyAlignment="1">
      <alignment horizontal="center"/>
    </xf>
    <xf numFmtId="0" fontId="18" fillId="0" borderId="13" xfId="0" applyFont="1" applyBorder="1" applyAlignment="1">
      <alignment vertical="center" wrapText="1"/>
    </xf>
    <xf numFmtId="170" fontId="18" fillId="0" borderId="19" xfId="1" applyFont="1" applyFill="1" applyBorder="1"/>
    <xf numFmtId="0" fontId="18" fillId="0" borderId="11" xfId="0" applyNumberFormat="1" applyFont="1" applyBorder="1" applyAlignment="1">
      <alignment horizontal="left" indent="1"/>
    </xf>
    <xf numFmtId="170" fontId="18" fillId="0" borderId="15" xfId="1" applyFont="1" applyFill="1" applyBorder="1" applyAlignment="1">
      <alignment horizontal="center" vertical="top" wrapText="1"/>
    </xf>
    <xf numFmtId="0" fontId="19" fillId="0" borderId="0" xfId="0" applyFont="1" applyBorder="1"/>
    <xf numFmtId="0" fontId="18" fillId="0" borderId="13" xfId="0" applyNumberFormat="1" applyFont="1" applyBorder="1"/>
    <xf numFmtId="170" fontId="19" fillId="0" borderId="0" xfId="1" applyFont="1" applyFill="1"/>
    <xf numFmtId="170" fontId="57" fillId="0" borderId="20" xfId="1" applyFont="1" applyFill="1" applyBorder="1"/>
    <xf numFmtId="170" fontId="16" fillId="0" borderId="0" xfId="1" applyFont="1"/>
    <xf numFmtId="0" fontId="55" fillId="0" borderId="0" xfId="270"/>
    <xf numFmtId="170" fontId="16" fillId="0" borderId="20" xfId="1" applyFont="1" applyFill="1" applyBorder="1" applyAlignment="1">
      <alignment horizontal="center" vertical="center" wrapText="1"/>
    </xf>
    <xf numFmtId="0" fontId="0" fillId="0" borderId="0" xfId="0"/>
    <xf numFmtId="0" fontId="0" fillId="0" borderId="20" xfId="0" applyBorder="1"/>
    <xf numFmtId="0" fontId="16" fillId="0" borderId="20" xfId="0" applyFont="1" applyBorder="1"/>
    <xf numFmtId="0" fontId="0" fillId="0" borderId="22" xfId="0" applyBorder="1"/>
    <xf numFmtId="0" fontId="16" fillId="0" borderId="0" xfId="0" applyFont="1"/>
    <xf numFmtId="0" fontId="25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22" xfId="0" quotePrefix="1" applyBorder="1"/>
    <xf numFmtId="0" fontId="0" fillId="0" borderId="24" xfId="0" applyBorder="1"/>
    <xf numFmtId="0" fontId="0" fillId="0" borderId="20" xfId="0" quotePrefix="1" applyBorder="1"/>
    <xf numFmtId="0" fontId="0" fillId="0" borderId="0" xfId="0" quotePrefix="1" applyBorder="1"/>
    <xf numFmtId="0" fontId="0" fillId="0" borderId="0" xfId="0" quotePrefix="1" applyFill="1" applyBorder="1"/>
    <xf numFmtId="0" fontId="0" fillId="0" borderId="20" xfId="0" quotePrefix="1" applyFill="1" applyBorder="1"/>
    <xf numFmtId="0" fontId="0" fillId="0" borderId="0" xfId="0" applyFill="1"/>
    <xf numFmtId="0" fontId="25" fillId="0" borderId="0" xfId="0" applyFont="1" applyFill="1"/>
    <xf numFmtId="0" fontId="0" fillId="0" borderId="0" xfId="0"/>
    <xf numFmtId="0" fontId="0" fillId="0" borderId="0" xfId="0"/>
    <xf numFmtId="0" fontId="0" fillId="0" borderId="20" xfId="0" applyBorder="1"/>
    <xf numFmtId="0" fontId="22" fillId="0" borderId="0" xfId="0" applyFont="1"/>
    <xf numFmtId="2" fontId="0" fillId="0" borderId="0" xfId="0" applyNumberFormat="1"/>
    <xf numFmtId="0" fontId="16" fillId="0" borderId="20" xfId="0" applyFont="1" applyBorder="1"/>
    <xf numFmtId="167" fontId="0" fillId="0" borderId="20" xfId="0" applyNumberFormat="1" applyFill="1" applyBorder="1"/>
    <xf numFmtId="0" fontId="16" fillId="0" borderId="0" xfId="0" applyFont="1"/>
    <xf numFmtId="0" fontId="26" fillId="0" borderId="0" xfId="0" applyFont="1"/>
    <xf numFmtId="167" fontId="16" fillId="0" borderId="21" xfId="0" applyNumberFormat="1" applyFont="1" applyFill="1" applyBorder="1"/>
    <xf numFmtId="167" fontId="21" fillId="0" borderId="0" xfId="0" applyNumberFormat="1" applyFont="1" applyFill="1" applyBorder="1"/>
    <xf numFmtId="0" fontId="23" fillId="0" borderId="21" xfId="0" applyFont="1" applyBorder="1"/>
    <xf numFmtId="0" fontId="25" fillId="0" borderId="0" xfId="0" applyFont="1"/>
    <xf numFmtId="167" fontId="0" fillId="33" borderId="20" xfId="0" applyNumberFormat="1" applyFill="1" applyBorder="1"/>
    <xf numFmtId="0" fontId="0" fillId="0" borderId="0" xfId="0" applyFill="1"/>
    <xf numFmtId="167" fontId="23" fillId="33" borderId="21" xfId="0" applyNumberFormat="1" applyFont="1" applyFill="1" applyBorder="1"/>
    <xf numFmtId="167" fontId="16" fillId="33" borderId="21" xfId="0" applyNumberFormat="1" applyFont="1" applyFill="1" applyBorder="1"/>
    <xf numFmtId="0" fontId="0" fillId="0" borderId="0" xfId="0" applyFont="1"/>
    <xf numFmtId="167" fontId="16" fillId="0" borderId="0" xfId="0" applyNumberFormat="1" applyFont="1" applyFill="1" applyBorder="1"/>
    <xf numFmtId="170" fontId="23" fillId="0" borderId="21" xfId="1" applyFont="1" applyBorder="1"/>
    <xf numFmtId="0" fontId="35" fillId="0" borderId="0" xfId="0" applyFont="1"/>
    <xf numFmtId="0" fontId="16" fillId="33" borderId="0" xfId="0" applyFont="1" applyFill="1"/>
    <xf numFmtId="2" fontId="16" fillId="0" borderId="0" xfId="0" applyNumberFormat="1" applyFont="1" applyFill="1"/>
    <xf numFmtId="0" fontId="36" fillId="0" borderId="0" xfId="0" applyFont="1" applyAlignment="1">
      <alignment horizontal="left" vertical="top"/>
    </xf>
    <xf numFmtId="0" fontId="37" fillId="0" borderId="41" xfId="0" applyFont="1" applyBorder="1" applyAlignment="1">
      <alignment horizontal="left" vertical="top"/>
    </xf>
    <xf numFmtId="170" fontId="16" fillId="0" borderId="40" xfId="1" applyFont="1" applyBorder="1"/>
    <xf numFmtId="167" fontId="16" fillId="33" borderId="0" xfId="0" applyNumberFormat="1" applyFont="1" applyFill="1" applyBorder="1"/>
    <xf numFmtId="2" fontId="16" fillId="0" borderId="0" xfId="0" applyNumberFormat="1" applyFont="1"/>
    <xf numFmtId="170" fontId="0" fillId="0" borderId="20" xfId="1" applyFont="1" applyBorder="1"/>
    <xf numFmtId="0" fontId="37" fillId="0" borderId="34" xfId="0" applyFont="1" applyBorder="1" applyAlignment="1">
      <alignment horizontal="center" vertical="top" wrapText="1"/>
    </xf>
    <xf numFmtId="0" fontId="37" fillId="0" borderId="35" xfId="0" applyFont="1" applyBorder="1" applyAlignment="1">
      <alignment horizontal="center" vertical="top" wrapText="1"/>
    </xf>
    <xf numFmtId="0" fontId="37" fillId="0" borderId="35" xfId="0" applyFont="1" applyFill="1" applyBorder="1" applyAlignment="1">
      <alignment horizontal="center" vertical="top" wrapText="1"/>
    </xf>
    <xf numFmtId="0" fontId="37" fillId="0" borderId="36" xfId="0" applyFont="1" applyFill="1" applyBorder="1" applyAlignment="1">
      <alignment horizontal="center" vertical="top" wrapText="1"/>
    </xf>
    <xf numFmtId="0" fontId="37" fillId="0" borderId="37" xfId="0" applyFont="1" applyBorder="1" applyAlignment="1">
      <alignment horizontal="center" vertical="top" wrapText="1"/>
    </xf>
    <xf numFmtId="0" fontId="38" fillId="0" borderId="38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170" fontId="0" fillId="0" borderId="20" xfId="1" applyFont="1" applyBorder="1" applyAlignment="1">
      <alignment vertical="center"/>
    </xf>
    <xf numFmtId="0" fontId="38" fillId="0" borderId="38" xfId="0" applyFont="1" applyBorder="1" applyAlignment="1">
      <alignment horizontal="left" vertical="top"/>
    </xf>
    <xf numFmtId="0" fontId="38" fillId="0" borderId="20" xfId="0" applyFont="1" applyBorder="1" applyAlignment="1">
      <alignment horizontal="left" vertical="top"/>
    </xf>
    <xf numFmtId="167" fontId="0" fillId="33" borderId="20" xfId="0" applyNumberFormat="1" applyFill="1" applyBorder="1"/>
    <xf numFmtId="167" fontId="0" fillId="0" borderId="20" xfId="0" applyNumberFormat="1" applyBorder="1"/>
    <xf numFmtId="167" fontId="0" fillId="33" borderId="20" xfId="0" applyNumberFormat="1" applyFill="1" applyBorder="1"/>
    <xf numFmtId="167" fontId="0" fillId="0" borderId="20" xfId="0" applyNumberFormat="1" applyFill="1" applyBorder="1"/>
    <xf numFmtId="0" fontId="0" fillId="0" borderId="0" xfId="0"/>
    <xf numFmtId="0" fontId="0" fillId="0" borderId="0" xfId="0"/>
    <xf numFmtId="0" fontId="0" fillId="0" borderId="20" xfId="0" applyBorder="1"/>
    <xf numFmtId="167" fontId="0" fillId="0" borderId="20" xfId="0" applyNumberFormat="1" applyBorder="1"/>
    <xf numFmtId="0" fontId="22" fillId="0" borderId="20" xfId="0" applyFont="1" applyBorder="1"/>
    <xf numFmtId="0" fontId="16" fillId="0" borderId="20" xfId="0" applyFont="1" applyBorder="1"/>
    <xf numFmtId="0" fontId="0" fillId="0" borderId="22" xfId="0" applyBorder="1"/>
    <xf numFmtId="0" fontId="16" fillId="0" borderId="0" xfId="0" applyFont="1"/>
    <xf numFmtId="0" fontId="25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22" xfId="0" quotePrefix="1" applyBorder="1"/>
    <xf numFmtId="0" fontId="0" fillId="0" borderId="24" xfId="0" applyBorder="1"/>
    <xf numFmtId="0" fontId="0" fillId="0" borderId="20" xfId="0" quotePrefix="1" applyBorder="1"/>
    <xf numFmtId="0" fontId="0" fillId="0" borderId="0" xfId="0" quotePrefix="1" applyBorder="1"/>
    <xf numFmtId="0" fontId="0" fillId="0" borderId="0" xfId="0" quotePrefix="1" applyFill="1" applyBorder="1"/>
    <xf numFmtId="0" fontId="0" fillId="0" borderId="0" xfId="0" applyFill="1"/>
    <xf numFmtId="0" fontId="0" fillId="0" borderId="20" xfId="0" applyBorder="1" applyAlignment="1">
      <alignment wrapText="1"/>
    </xf>
    <xf numFmtId="2" fontId="16" fillId="0" borderId="20" xfId="0" applyNumberFormat="1" applyFont="1" applyFill="1" applyBorder="1"/>
    <xf numFmtId="0" fontId="16" fillId="0" borderId="20" xfId="0" applyFont="1" applyFill="1" applyBorder="1" applyAlignment="1">
      <alignment horizontal="center"/>
    </xf>
    <xf numFmtId="0" fontId="0" fillId="0" borderId="24" xfId="0" applyFill="1" applyBorder="1"/>
    <xf numFmtId="2" fontId="16" fillId="0" borderId="0" xfId="0" applyNumberFormat="1" applyFont="1" applyFill="1" applyBorder="1"/>
    <xf numFmtId="170" fontId="16" fillId="0" borderId="0" xfId="1" applyFont="1" applyFill="1" applyBorder="1"/>
    <xf numFmtId="0" fontId="0" fillId="0" borderId="20" xfId="0" applyBorder="1"/>
    <xf numFmtId="0" fontId="16" fillId="0" borderId="20" xfId="0" applyFont="1" applyBorder="1"/>
    <xf numFmtId="0" fontId="23" fillId="0" borderId="0" xfId="0" applyFont="1"/>
    <xf numFmtId="0" fontId="0" fillId="0" borderId="0" xfId="0" applyBorder="1"/>
    <xf numFmtId="170" fontId="0" fillId="0" borderId="20" xfId="1" applyFont="1" applyBorder="1"/>
    <xf numFmtId="170" fontId="0" fillId="0" borderId="20" xfId="1" applyFont="1" applyFill="1" applyBorder="1"/>
    <xf numFmtId="170" fontId="16" fillId="0" borderId="20" xfId="1" applyFont="1" applyFill="1" applyBorder="1"/>
    <xf numFmtId="170" fontId="16" fillId="0" borderId="20" xfId="1" applyFont="1" applyBorder="1"/>
    <xf numFmtId="170" fontId="23" fillId="0" borderId="0" xfId="1" applyFont="1"/>
    <xf numFmtId="170" fontId="23" fillId="0" borderId="0" xfId="1" applyFont="1" applyFill="1"/>
    <xf numFmtId="0" fontId="0" fillId="0" borderId="0" xfId="0"/>
    <xf numFmtId="0" fontId="23" fillId="0" borderId="0" xfId="0" applyFont="1"/>
    <xf numFmtId="0" fontId="0" fillId="0" borderId="20" xfId="0" applyFont="1" applyBorder="1"/>
    <xf numFmtId="170" fontId="0" fillId="0" borderId="0" xfId="1" applyFont="1" applyBorder="1"/>
    <xf numFmtId="0" fontId="0" fillId="0" borderId="0" xfId="0" applyFont="1" applyBorder="1"/>
    <xf numFmtId="0" fontId="16" fillId="0" borderId="20" xfId="0" applyFont="1" applyFill="1" applyBorder="1" applyAlignment="1">
      <alignment wrapText="1"/>
    </xf>
    <xf numFmtId="170" fontId="16" fillId="0" borderId="20" xfId="1" applyFont="1" applyFill="1" applyBorder="1" applyAlignment="1">
      <alignment horizontal="right" vertical="center"/>
    </xf>
    <xf numFmtId="170" fontId="16" fillId="0" borderId="20" xfId="1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170" fontId="0" fillId="0" borderId="20" xfId="1" applyFont="1" applyFill="1" applyBorder="1" applyAlignment="1" applyProtection="1">
      <alignment horizontal="right" wrapText="1"/>
      <protection locked="0"/>
    </xf>
    <xf numFmtId="170" fontId="0" fillId="0" borderId="20" xfId="1" applyFont="1" applyFill="1" applyBorder="1" applyAlignment="1" applyProtection="1">
      <alignment horizontal="right" wrapText="1"/>
    </xf>
    <xf numFmtId="170" fontId="14" fillId="0" borderId="0" xfId="1" applyFont="1"/>
    <xf numFmtId="170" fontId="16" fillId="0" borderId="0" xfId="1" applyFont="1" applyBorder="1"/>
    <xf numFmtId="0" fontId="0" fillId="0" borderId="0" xfId="0"/>
    <xf numFmtId="0" fontId="0" fillId="0" borderId="20" xfId="0" applyBorder="1"/>
    <xf numFmtId="0" fontId="16" fillId="0" borderId="20" xfId="0" applyFont="1" applyBorder="1"/>
    <xf numFmtId="0" fontId="16" fillId="0" borderId="23" xfId="0" applyFont="1" applyBorder="1"/>
    <xf numFmtId="0" fontId="16" fillId="0" borderId="0" xfId="0" applyFont="1" applyBorder="1"/>
    <xf numFmtId="170" fontId="0" fillId="0" borderId="0" xfId="1" applyFont="1"/>
    <xf numFmtId="170" fontId="0" fillId="0" borderId="20" xfId="1" applyFont="1" applyBorder="1"/>
    <xf numFmtId="170" fontId="0" fillId="0" borderId="20" xfId="1" applyFont="1" applyFill="1" applyBorder="1"/>
    <xf numFmtId="170" fontId="0" fillId="0" borderId="0" xfId="1" applyFont="1" applyBorder="1"/>
    <xf numFmtId="170" fontId="16" fillId="0" borderId="20" xfId="1" applyFont="1" applyBorder="1"/>
    <xf numFmtId="170" fontId="16" fillId="0" borderId="23" xfId="1" applyFont="1" applyBorder="1"/>
    <xf numFmtId="0" fontId="0" fillId="0" borderId="0" xfId="0"/>
    <xf numFmtId="0" fontId="0" fillId="0" borderId="20" xfId="0" applyFill="1" applyBorder="1"/>
    <xf numFmtId="0" fontId="0" fillId="0" borderId="0" xfId="0" applyFill="1" applyBorder="1"/>
    <xf numFmtId="0" fontId="0" fillId="0" borderId="20" xfId="0" applyFill="1" applyBorder="1" applyAlignment="1">
      <alignment horizontal="left"/>
    </xf>
    <xf numFmtId="0" fontId="0" fillId="0" borderId="20" xfId="0" quotePrefix="1" applyFill="1" applyBorder="1"/>
    <xf numFmtId="0" fontId="0" fillId="33" borderId="0" xfId="0" applyFill="1"/>
    <xf numFmtId="0" fontId="0" fillId="33" borderId="0" xfId="0" applyFill="1" applyBorder="1"/>
    <xf numFmtId="2" fontId="16" fillId="33" borderId="20" xfId="0" applyNumberFormat="1" applyFont="1" applyFill="1" applyBorder="1"/>
    <xf numFmtId="0" fontId="25" fillId="33" borderId="0" xfId="0" applyFont="1" applyFill="1"/>
    <xf numFmtId="0" fontId="0" fillId="0" borderId="0" xfId="0" applyFill="1"/>
    <xf numFmtId="0" fontId="16" fillId="0" borderId="20" xfId="0" applyFont="1" applyFill="1" applyBorder="1"/>
    <xf numFmtId="0" fontId="22" fillId="0" borderId="20" xfId="0" applyFont="1" applyFill="1" applyBorder="1"/>
    <xf numFmtId="2" fontId="0" fillId="0" borderId="2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6" fillId="0" borderId="2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/>
    <xf numFmtId="0" fontId="17" fillId="0" borderId="0" xfId="0" applyFont="1" applyFill="1"/>
    <xf numFmtId="0" fontId="17" fillId="33" borderId="0" xfId="0" applyFont="1" applyFill="1"/>
    <xf numFmtId="0" fontId="17" fillId="33" borderId="0" xfId="0" applyFont="1" applyFill="1" applyAlignment="1">
      <alignment horizontal="left"/>
    </xf>
    <xf numFmtId="0" fontId="0" fillId="0" borderId="0" xfId="0"/>
    <xf numFmtId="0" fontId="19" fillId="0" borderId="0" xfId="0" applyFont="1"/>
    <xf numFmtId="170" fontId="19" fillId="0" borderId="0" xfId="1" applyFont="1" applyFill="1" applyBorder="1" applyProtection="1">
      <protection locked="0"/>
    </xf>
    <xf numFmtId="170" fontId="19" fillId="0" borderId="0" xfId="1" applyFont="1" applyFill="1" applyBorder="1"/>
    <xf numFmtId="0" fontId="19" fillId="0" borderId="0" xfId="0" applyFont="1" applyBorder="1"/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170" fontId="18" fillId="0" borderId="0" xfId="1" applyFont="1" applyFill="1" applyBorder="1" applyAlignment="1">
      <alignment horizontal="centerContinuous" vertical="center" wrapText="1"/>
    </xf>
    <xf numFmtId="170" fontId="18" fillId="0" borderId="0" xfId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170" fontId="19" fillId="0" borderId="0" xfId="1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NumberFormat="1" applyFont="1" applyBorder="1"/>
    <xf numFmtId="0" fontId="18" fillId="0" borderId="0" xfId="0" applyFont="1" applyBorder="1" applyAlignment="1">
      <alignment horizontal="left" indent="1"/>
    </xf>
    <xf numFmtId="170" fontId="18" fillId="0" borderId="0" xfId="1" applyFont="1" applyFill="1" applyBorder="1"/>
    <xf numFmtId="0" fontId="19" fillId="0" borderId="0" xfId="0" quotePrefix="1" applyFont="1" applyFill="1" applyBorder="1" applyAlignment="1">
      <alignment horizontal="left" indent="2"/>
    </xf>
    <xf numFmtId="0" fontId="18" fillId="0" borderId="0" xfId="0" applyNumberFormat="1" applyFont="1" applyBorder="1" applyAlignment="1">
      <alignment vertical="center"/>
    </xf>
    <xf numFmtId="0" fontId="18" fillId="0" borderId="0" xfId="0" quotePrefix="1" applyFont="1" applyBorder="1" applyAlignment="1">
      <alignment horizontal="left" indent="1"/>
    </xf>
    <xf numFmtId="0" fontId="18" fillId="0" borderId="0" xfId="0" applyNumberFormat="1" applyFont="1" applyBorder="1" applyAlignment="1">
      <alignment horizontal="left"/>
    </xf>
    <xf numFmtId="0" fontId="19" fillId="0" borderId="0" xfId="0" applyNumberFormat="1" applyFont="1" applyBorder="1"/>
    <xf numFmtId="0" fontId="18" fillId="0" borderId="0" xfId="0" applyFont="1" applyBorder="1" applyAlignment="1">
      <alignment horizontal="center"/>
    </xf>
    <xf numFmtId="0" fontId="33" fillId="0" borderId="0" xfId="0" applyFont="1" applyBorder="1"/>
    <xf numFmtId="0" fontId="34" fillId="0" borderId="0" xfId="0" applyFont="1" applyBorder="1"/>
    <xf numFmtId="170" fontId="18" fillId="0" borderId="33" xfId="1" applyFont="1" applyFill="1" applyBorder="1"/>
    <xf numFmtId="0" fontId="0" fillId="0" borderId="0" xfId="0"/>
    <xf numFmtId="0" fontId="0" fillId="0" borderId="20" xfId="0" applyFill="1" applyBorder="1"/>
    <xf numFmtId="0" fontId="0" fillId="0" borderId="0" xfId="0" applyFill="1" applyBorder="1"/>
    <xf numFmtId="0" fontId="0" fillId="0" borderId="0" xfId="0" applyFill="1"/>
    <xf numFmtId="167" fontId="16" fillId="0" borderId="20" xfId="0" applyNumberFormat="1" applyFont="1" applyFill="1" applyBorder="1"/>
    <xf numFmtId="0" fontId="27" fillId="0" borderId="20" xfId="0" applyFont="1" applyFill="1" applyBorder="1"/>
    <xf numFmtId="0" fontId="22" fillId="0" borderId="0" xfId="0" applyFont="1" applyFill="1" applyBorder="1"/>
    <xf numFmtId="0" fontId="16" fillId="0" borderId="0" xfId="0" applyFont="1" applyFill="1"/>
    <xf numFmtId="0" fontId="0" fillId="0" borderId="0" xfId="0" applyFont="1"/>
    <xf numFmtId="0" fontId="18" fillId="0" borderId="20" xfId="0" applyFont="1" applyFill="1" applyBorder="1"/>
    <xf numFmtId="170" fontId="16" fillId="0" borderId="20" xfId="1" applyFont="1" applyBorder="1"/>
    <xf numFmtId="170" fontId="0" fillId="0" borderId="0" xfId="1" applyFont="1" applyFill="1"/>
    <xf numFmtId="170" fontId="0" fillId="0" borderId="0" xfId="1" applyFont="1" applyFill="1" applyBorder="1"/>
    <xf numFmtId="170" fontId="0" fillId="33" borderId="0" xfId="1" applyFont="1" applyFill="1" applyBorder="1"/>
    <xf numFmtId="170" fontId="0" fillId="33" borderId="0" xfId="1" applyFont="1" applyFill="1"/>
    <xf numFmtId="0" fontId="0" fillId="0" borderId="20" xfId="0" quotePrefix="1" applyFill="1" applyBorder="1" applyAlignment="1">
      <alignment horizontal="center"/>
    </xf>
    <xf numFmtId="170" fontId="0" fillId="33" borderId="20" xfId="1" applyFont="1" applyFill="1" applyBorder="1"/>
    <xf numFmtId="0" fontId="16" fillId="0" borderId="22" xfId="0" applyFont="1" applyBorder="1"/>
    <xf numFmtId="0" fontId="16" fillId="0" borderId="22" xfId="0" quotePrefix="1" applyFont="1" applyBorder="1"/>
    <xf numFmtId="0" fontId="0" fillId="0" borderId="22" xfId="0" applyFont="1" applyBorder="1"/>
    <xf numFmtId="0" fontId="37" fillId="0" borderId="39" xfId="0" applyFont="1" applyBorder="1" applyAlignment="1">
      <alignment horizontal="left" vertical="top"/>
    </xf>
    <xf numFmtId="0" fontId="37" fillId="0" borderId="40" xfId="0" applyFont="1" applyBorder="1" applyAlignment="1">
      <alignment horizontal="left" vertical="top"/>
    </xf>
    <xf numFmtId="170" fontId="1" fillId="33" borderId="20" xfId="1" applyFont="1" applyFill="1" applyBorder="1"/>
    <xf numFmtId="170" fontId="16" fillId="33" borderId="20" xfId="1" applyFont="1" applyFill="1" applyBorder="1"/>
    <xf numFmtId="170" fontId="1" fillId="33" borderId="20" xfId="1" applyFont="1" applyFill="1" applyBorder="1" applyAlignment="1">
      <alignment horizontal="center"/>
    </xf>
    <xf numFmtId="170" fontId="0" fillId="0" borderId="22" xfId="1" applyFont="1" applyFill="1" applyBorder="1"/>
    <xf numFmtId="0" fontId="0" fillId="0" borderId="0" xfId="0" applyBorder="1" applyAlignment="1">
      <alignment wrapText="1"/>
    </xf>
    <xf numFmtId="170" fontId="1" fillId="33" borderId="0" xfId="1" applyFont="1" applyFill="1" applyBorder="1"/>
    <xf numFmtId="0" fontId="0" fillId="0" borderId="24" xfId="0" quotePrefix="1" applyBorder="1"/>
    <xf numFmtId="170" fontId="0" fillId="0" borderId="24" xfId="1" applyFont="1" applyFill="1" applyBorder="1"/>
    <xf numFmtId="2" fontId="16" fillId="33" borderId="24" xfId="0" applyNumberFormat="1" applyFont="1" applyFill="1" applyBorder="1"/>
    <xf numFmtId="0" fontId="0" fillId="0" borderId="22" xfId="0" quotePrefix="1" applyFill="1" applyBorder="1"/>
    <xf numFmtId="0" fontId="0" fillId="0" borderId="22" xfId="0" applyFill="1" applyBorder="1"/>
    <xf numFmtId="0" fontId="0" fillId="0" borderId="22" xfId="0" quotePrefix="1" applyFont="1" applyBorder="1"/>
    <xf numFmtId="0" fontId="0" fillId="0" borderId="0" xfId="0" quotePrefix="1"/>
    <xf numFmtId="2" fontId="18" fillId="0" borderId="20" xfId="0" applyNumberFormat="1" applyFont="1" applyFill="1" applyBorder="1"/>
    <xf numFmtId="0" fontId="19" fillId="0" borderId="20" xfId="0" quotePrefix="1" applyFont="1" applyBorder="1"/>
    <xf numFmtId="0" fontId="19" fillId="0" borderId="20" xfId="0" applyFont="1" applyFill="1" applyBorder="1"/>
    <xf numFmtId="170" fontId="16" fillId="33" borderId="0" xfId="1" applyFont="1" applyFill="1" applyBorder="1"/>
    <xf numFmtId="170" fontId="19" fillId="0" borderId="20" xfId="1" applyFont="1" applyFill="1" applyBorder="1"/>
    <xf numFmtId="170" fontId="19" fillId="0" borderId="20" xfId="1" applyFont="1" applyBorder="1"/>
    <xf numFmtId="0" fontId="19" fillId="0" borderId="20" xfId="0" applyFont="1" applyBorder="1"/>
    <xf numFmtId="0" fontId="19" fillId="0" borderId="0" xfId="0" applyFont="1" applyFill="1"/>
    <xf numFmtId="165" fontId="0" fillId="0" borderId="0" xfId="0" applyNumberFormat="1"/>
    <xf numFmtId="0" fontId="16" fillId="0" borderId="0" xfId="0" applyFont="1" applyFill="1" applyAlignment="1">
      <alignment horizontal="left"/>
    </xf>
    <xf numFmtId="170" fontId="16" fillId="0" borderId="22" xfId="1" applyFont="1" applyFill="1" applyBorder="1"/>
    <xf numFmtId="170" fontId="1" fillId="0" borderId="22" xfId="1" applyFont="1" applyFill="1" applyBorder="1"/>
    <xf numFmtId="175" fontId="0" fillId="0" borderId="0" xfId="1" applyNumberFormat="1" applyFont="1"/>
    <xf numFmtId="175" fontId="16" fillId="0" borderId="0" xfId="0" applyNumberFormat="1" applyFont="1"/>
    <xf numFmtId="0" fontId="18" fillId="0" borderId="20" xfId="0" applyFont="1" applyFill="1" applyBorder="1" applyAlignment="1">
      <alignment horizontal="center"/>
    </xf>
    <xf numFmtId="14" fontId="0" fillId="0" borderId="0" xfId="0" applyNumberFormat="1" applyFill="1"/>
    <xf numFmtId="170" fontId="1" fillId="0" borderId="20" xfId="1" applyFont="1" applyFill="1" applyBorder="1"/>
    <xf numFmtId="170" fontId="16" fillId="0" borderId="22" xfId="1" applyFont="1" applyBorder="1"/>
    <xf numFmtId="170" fontId="0" fillId="0" borderId="22" xfId="1" applyFont="1" applyBorder="1"/>
    <xf numFmtId="0" fontId="20" fillId="0" borderId="20" xfId="0" applyFont="1" applyFill="1" applyBorder="1"/>
    <xf numFmtId="167" fontId="29" fillId="0" borderId="0" xfId="0" applyNumberFormat="1" applyFont="1" applyFill="1" applyBorder="1" applyAlignment="1">
      <alignment wrapText="1"/>
    </xf>
    <xf numFmtId="17" fontId="22" fillId="0" borderId="0" xfId="0" applyNumberFormat="1" applyFont="1" applyFill="1" applyBorder="1"/>
    <xf numFmtId="170" fontId="22" fillId="0" borderId="0" xfId="1" applyFont="1" applyFill="1" applyBorder="1"/>
    <xf numFmtId="0" fontId="16" fillId="0" borderId="0" xfId="0" applyFont="1" applyFill="1" applyBorder="1"/>
    <xf numFmtId="167" fontId="28" fillId="0" borderId="0" xfId="0" applyNumberFormat="1" applyFont="1" applyFill="1" applyBorder="1" applyAlignment="1">
      <alignment wrapText="1"/>
    </xf>
    <xf numFmtId="167" fontId="16" fillId="0" borderId="20" xfId="0" applyNumberFormat="1" applyFont="1" applyFill="1" applyBorder="1" applyAlignment="1">
      <alignment horizontal="left"/>
    </xf>
    <xf numFmtId="0" fontId="0" fillId="0" borderId="52" xfId="0" applyBorder="1" applyAlignment="1">
      <alignment wrapText="1"/>
    </xf>
    <xf numFmtId="170" fontId="16" fillId="0" borderId="0" xfId="1" applyFont="1" applyFill="1"/>
    <xf numFmtId="170" fontId="16" fillId="0" borderId="23" xfId="1" applyFont="1" applyFill="1" applyBorder="1"/>
    <xf numFmtId="170" fontId="19" fillId="33" borderId="15" xfId="1" applyFont="1" applyFill="1" applyBorder="1" applyProtection="1">
      <protection locked="0"/>
    </xf>
    <xf numFmtId="3" fontId="62" fillId="0" borderId="0" xfId="0" applyNumberFormat="1" applyFont="1" applyFill="1" applyAlignment="1" applyProtection="1">
      <alignment horizontal="right" wrapText="1"/>
      <protection locked="0"/>
    </xf>
    <xf numFmtId="3" fontId="24" fillId="0" borderId="0" xfId="0" applyNumberFormat="1" applyFont="1" applyFill="1" applyAlignment="1" applyProtection="1">
      <alignment horizontal="right" wrapText="1"/>
      <protection locked="0"/>
    </xf>
    <xf numFmtId="170" fontId="18" fillId="33" borderId="30" xfId="1" applyFont="1" applyFill="1" applyBorder="1"/>
    <xf numFmtId="170" fontId="63" fillId="0" borderId="20" xfId="1" applyFont="1" applyFill="1" applyBorder="1"/>
    <xf numFmtId="170" fontId="16" fillId="0" borderId="51" xfId="1" applyFont="1" applyFill="1" applyBorder="1" applyAlignment="1">
      <alignment horizontal="center" vertical="center" wrapText="1"/>
    </xf>
    <xf numFmtId="0" fontId="64" fillId="0" borderId="20" xfId="0" applyFont="1" applyFill="1" applyBorder="1"/>
    <xf numFmtId="170" fontId="64" fillId="0" borderId="20" xfId="1" applyFont="1" applyFill="1" applyBorder="1"/>
    <xf numFmtId="0" fontId="65" fillId="0" borderId="0" xfId="0" applyFont="1" applyFill="1"/>
    <xf numFmtId="0" fontId="66" fillId="0" borderId="20" xfId="0" applyFont="1" applyFill="1" applyBorder="1"/>
    <xf numFmtId="170" fontId="66" fillId="0" borderId="20" xfId="1" applyFont="1" applyFill="1" applyBorder="1"/>
    <xf numFmtId="0" fontId="54" fillId="0" borderId="20" xfId="0" applyFont="1" applyFill="1" applyBorder="1"/>
    <xf numFmtId="0" fontId="54" fillId="0" borderId="20" xfId="0" applyFont="1" applyFill="1" applyBorder="1" applyAlignment="1">
      <alignment wrapText="1"/>
    </xf>
    <xf numFmtId="170" fontId="67" fillId="0" borderId="20" xfId="1" applyFont="1" applyFill="1" applyBorder="1" applyAlignment="1">
      <alignment horizontal="center" wrapText="1"/>
    </xf>
    <xf numFmtId="0" fontId="68" fillId="0" borderId="0" xfId="0" applyFont="1" applyFill="1" applyAlignment="1">
      <alignment wrapText="1"/>
    </xf>
    <xf numFmtId="167" fontId="64" fillId="0" borderId="20" xfId="0" applyNumberFormat="1" applyFont="1" applyFill="1" applyBorder="1"/>
    <xf numFmtId="0" fontId="67" fillId="0" borderId="20" xfId="0" applyFont="1" applyFill="1" applyBorder="1"/>
    <xf numFmtId="167" fontId="67" fillId="0" borderId="20" xfId="0" applyNumberFormat="1" applyFont="1" applyFill="1" applyBorder="1"/>
    <xf numFmtId="0" fontId="68" fillId="0" borderId="0" xfId="0" applyFont="1" applyFill="1"/>
    <xf numFmtId="167" fontId="54" fillId="0" borderId="20" xfId="0" applyNumberFormat="1" applyFont="1" applyFill="1" applyBorder="1"/>
    <xf numFmtId="0" fontId="32" fillId="0" borderId="20" xfId="0" applyFont="1" applyFill="1" applyBorder="1"/>
    <xf numFmtId="167" fontId="32" fillId="0" borderId="20" xfId="0" applyNumberFormat="1" applyFont="1" applyFill="1" applyBorder="1"/>
    <xf numFmtId="170" fontId="32" fillId="0" borderId="20" xfId="1" applyFont="1" applyFill="1" applyBorder="1"/>
    <xf numFmtId="170" fontId="67" fillId="0" borderId="20" xfId="1" applyFont="1" applyFill="1" applyBorder="1"/>
    <xf numFmtId="172" fontId="54" fillId="0" borderId="20" xfId="2" applyNumberFormat="1" applyFont="1" applyFill="1" applyBorder="1"/>
    <xf numFmtId="172" fontId="32" fillId="0" borderId="20" xfId="2" applyNumberFormat="1" applyFont="1" applyFill="1" applyBorder="1"/>
    <xf numFmtId="172" fontId="32" fillId="0" borderId="20" xfId="0" applyNumberFormat="1" applyFont="1" applyFill="1" applyBorder="1"/>
    <xf numFmtId="169" fontId="32" fillId="0" borderId="20" xfId="2" applyFont="1" applyFill="1" applyBorder="1"/>
    <xf numFmtId="0" fontId="69" fillId="0" borderId="20" xfId="0" applyFont="1" applyFill="1" applyBorder="1"/>
    <xf numFmtId="169" fontId="69" fillId="0" borderId="20" xfId="2" applyFont="1" applyFill="1" applyBorder="1"/>
    <xf numFmtId="170" fontId="69" fillId="0" borderId="20" xfId="1" applyFont="1" applyFill="1" applyBorder="1"/>
    <xf numFmtId="172" fontId="32" fillId="0" borderId="20" xfId="1" applyNumberFormat="1" applyFont="1" applyFill="1" applyBorder="1"/>
    <xf numFmtId="0" fontId="32" fillId="0" borderId="20" xfId="0" applyFont="1" applyFill="1" applyBorder="1" applyAlignment="1">
      <alignment horizontal="left" wrapText="1"/>
    </xf>
    <xf numFmtId="172" fontId="32" fillId="0" borderId="20" xfId="1" applyNumberFormat="1" applyFont="1" applyFill="1" applyBorder="1" applyAlignment="1">
      <alignment horizontal="center" wrapText="1"/>
    </xf>
    <xf numFmtId="169" fontId="70" fillId="0" borderId="20" xfId="2" applyFont="1" applyFill="1" applyBorder="1"/>
    <xf numFmtId="170" fontId="70" fillId="0" borderId="20" xfId="1" applyFont="1" applyFill="1" applyBorder="1"/>
    <xf numFmtId="0" fontId="32" fillId="0" borderId="20" xfId="0" applyFont="1" applyFill="1" applyBorder="1" applyAlignment="1">
      <alignment wrapText="1"/>
    </xf>
    <xf numFmtId="3" fontId="66" fillId="0" borderId="20" xfId="0" applyNumberFormat="1" applyFont="1" applyFill="1" applyBorder="1"/>
    <xf numFmtId="166" fontId="32" fillId="0" borderId="20" xfId="1" applyNumberFormat="1" applyFont="1" applyFill="1" applyBorder="1"/>
    <xf numFmtId="174" fontId="32" fillId="0" borderId="20" xfId="0" applyNumberFormat="1" applyFont="1" applyFill="1" applyBorder="1"/>
    <xf numFmtId="168" fontId="32" fillId="0" borderId="20" xfId="0" applyNumberFormat="1" applyFont="1" applyFill="1" applyBorder="1"/>
    <xf numFmtId="0" fontId="32" fillId="0" borderId="20" xfId="0" applyFont="1" applyFill="1" applyBorder="1" applyAlignment="1">
      <alignment vertical="top"/>
    </xf>
    <xf numFmtId="172" fontId="32" fillId="0" borderId="20" xfId="0" applyNumberFormat="1" applyFont="1" applyFill="1" applyBorder="1" applyAlignment="1">
      <alignment vertical="top"/>
    </xf>
    <xf numFmtId="172" fontId="32" fillId="0" borderId="20" xfId="1" applyNumberFormat="1" applyFont="1" applyFill="1" applyBorder="1" applyAlignment="1">
      <alignment vertical="top"/>
    </xf>
    <xf numFmtId="0" fontId="32" fillId="0" borderId="20" xfId="0" applyFont="1" applyFill="1" applyBorder="1" applyAlignment="1">
      <alignment horizontal="center" wrapText="1"/>
    </xf>
    <xf numFmtId="173" fontId="67" fillId="0" borderId="20" xfId="0" applyNumberFormat="1" applyFont="1" applyFill="1" applyBorder="1"/>
    <xf numFmtId="172" fontId="70" fillId="0" borderId="20" xfId="2" applyNumberFormat="1" applyFont="1" applyFill="1" applyBorder="1"/>
    <xf numFmtId="172" fontId="70" fillId="0" borderId="20" xfId="1" applyNumberFormat="1" applyFont="1" applyFill="1" applyBorder="1"/>
    <xf numFmtId="172" fontId="54" fillId="0" borderId="20" xfId="0" applyNumberFormat="1" applyFont="1" applyFill="1" applyBorder="1"/>
    <xf numFmtId="172" fontId="64" fillId="0" borderId="20" xfId="2" applyNumberFormat="1" applyFont="1" applyFill="1" applyBorder="1"/>
    <xf numFmtId="0" fontId="65" fillId="0" borderId="0" xfId="0" applyFont="1" applyFill="1" applyBorder="1"/>
    <xf numFmtId="169" fontId="64" fillId="0" borderId="20" xfId="2" applyFont="1" applyFill="1" applyBorder="1"/>
    <xf numFmtId="176" fontId="54" fillId="0" borderId="20" xfId="1" applyNumberFormat="1" applyFont="1" applyFill="1" applyBorder="1" applyAlignment="1">
      <alignment horizontal="right"/>
    </xf>
    <xf numFmtId="175" fontId="67" fillId="0" borderId="20" xfId="2" applyNumberFormat="1" applyFont="1" applyFill="1" applyBorder="1"/>
    <xf numFmtId="175" fontId="67" fillId="0" borderId="20" xfId="1" applyNumberFormat="1" applyFont="1" applyFill="1" applyBorder="1"/>
    <xf numFmtId="175" fontId="32" fillId="0" borderId="20" xfId="0" applyNumberFormat="1" applyFont="1" applyFill="1" applyBorder="1"/>
    <xf numFmtId="175" fontId="32" fillId="0" borderId="20" xfId="1" applyNumberFormat="1" applyFont="1" applyFill="1" applyBorder="1"/>
    <xf numFmtId="173" fontId="71" fillId="0" borderId="20" xfId="2" applyNumberFormat="1" applyFont="1" applyFill="1" applyBorder="1"/>
    <xf numFmtId="169" fontId="67" fillId="0" borderId="20" xfId="2" applyFont="1" applyFill="1" applyBorder="1"/>
    <xf numFmtId="169" fontId="54" fillId="0" borderId="20" xfId="2" applyFont="1" applyFill="1" applyBorder="1"/>
    <xf numFmtId="0" fontId="72" fillId="0" borderId="20" xfId="0" applyFont="1" applyFill="1" applyBorder="1"/>
    <xf numFmtId="173" fontId="73" fillId="0" borderId="20" xfId="0" applyNumberFormat="1" applyFont="1" applyFill="1" applyBorder="1"/>
    <xf numFmtId="0" fontId="64" fillId="0" borderId="0" xfId="0" applyFont="1" applyFill="1" applyBorder="1"/>
    <xf numFmtId="0" fontId="64" fillId="0" borderId="0" xfId="0" applyFont="1" applyFill="1"/>
    <xf numFmtId="0" fontId="65" fillId="0" borderId="20" xfId="0" applyFont="1" applyFill="1" applyBorder="1"/>
    <xf numFmtId="43" fontId="68" fillId="0" borderId="20" xfId="0" applyNumberFormat="1" applyFont="1" applyFill="1" applyBorder="1"/>
    <xf numFmtId="0" fontId="68" fillId="0" borderId="20" xfId="0" applyFont="1" applyFill="1" applyBorder="1"/>
    <xf numFmtId="43" fontId="0" fillId="0" borderId="0" xfId="0" applyNumberFormat="1"/>
    <xf numFmtId="44" fontId="0" fillId="0" borderId="0" xfId="0" applyNumberFormat="1"/>
    <xf numFmtId="170" fontId="0" fillId="33" borderId="22" xfId="1" applyFont="1" applyFill="1" applyBorder="1"/>
    <xf numFmtId="170" fontId="16" fillId="33" borderId="22" xfId="1" applyFont="1" applyFill="1" applyBorder="1"/>
    <xf numFmtId="170" fontId="64" fillId="33" borderId="20" xfId="1" applyFont="1" applyFill="1" applyBorder="1"/>
    <xf numFmtId="172" fontId="27" fillId="33" borderId="0" xfId="0" applyNumberFormat="1" applyFont="1" applyFill="1" applyBorder="1"/>
    <xf numFmtId="172" fontId="67" fillId="33" borderId="20" xfId="0" applyNumberFormat="1" applyFont="1" applyFill="1" applyBorder="1"/>
    <xf numFmtId="172" fontId="32" fillId="33" borderId="20" xfId="0" applyNumberFormat="1" applyFont="1" applyFill="1" applyBorder="1"/>
    <xf numFmtId="170" fontId="32" fillId="33" borderId="20" xfId="1" applyFont="1" applyFill="1" applyBorder="1"/>
    <xf numFmtId="170" fontId="65" fillId="33" borderId="20" xfId="1" applyFont="1" applyFill="1" applyBorder="1"/>
    <xf numFmtId="170" fontId="65" fillId="33" borderId="0" xfId="1" applyFont="1" applyFill="1"/>
    <xf numFmtId="2" fontId="68" fillId="0" borderId="0" xfId="0" applyNumberFormat="1" applyFont="1" applyFill="1"/>
    <xf numFmtId="0" fontId="67" fillId="0" borderId="20" xfId="0" applyFont="1" applyFill="1" applyBorder="1" applyAlignment="1">
      <alignment wrapText="1"/>
    </xf>
    <xf numFmtId="170" fontId="19" fillId="33" borderId="16" xfId="1" applyFont="1" applyFill="1" applyBorder="1" applyProtection="1">
      <protection locked="0"/>
    </xf>
    <xf numFmtId="170" fontId="19" fillId="33" borderId="0" xfId="1" applyFont="1" applyFill="1" applyBorder="1" applyProtection="1">
      <protection locked="0"/>
    </xf>
    <xf numFmtId="170" fontId="1" fillId="33" borderId="22" xfId="1" applyFont="1" applyFill="1" applyBorder="1"/>
    <xf numFmtId="170" fontId="1" fillId="33" borderId="0" xfId="1" applyFont="1" applyFill="1" applyBorder="1" applyAlignment="1">
      <alignment horizontal="center"/>
    </xf>
    <xf numFmtId="170" fontId="64" fillId="33" borderId="0" xfId="1" applyFont="1" applyFill="1" applyBorder="1"/>
    <xf numFmtId="170" fontId="18" fillId="0" borderId="53" xfId="1" applyFont="1" applyFill="1" applyBorder="1" applyAlignment="1">
      <alignment horizontal="center" vertical="center" wrapText="1"/>
    </xf>
    <xf numFmtId="170" fontId="19" fillId="0" borderId="54" xfId="1" quotePrefix="1" applyFont="1" applyFill="1" applyBorder="1" applyAlignment="1">
      <alignment horizontal="center"/>
    </xf>
    <xf numFmtId="170" fontId="19" fillId="0" borderId="55" xfId="1" applyFont="1" applyFill="1" applyBorder="1"/>
    <xf numFmtId="170" fontId="19" fillId="0" borderId="55" xfId="1" applyFont="1" applyFill="1" applyBorder="1" applyProtection="1">
      <protection locked="0"/>
    </xf>
    <xf numFmtId="170" fontId="18" fillId="0" borderId="55" xfId="1" applyFont="1" applyFill="1" applyBorder="1" applyAlignment="1">
      <alignment horizontal="center"/>
    </xf>
    <xf numFmtId="43" fontId="19" fillId="33" borderId="20" xfId="0" applyNumberFormat="1" applyFont="1" applyFill="1" applyBorder="1"/>
    <xf numFmtId="172" fontId="67" fillId="0" borderId="20" xfId="0" applyNumberFormat="1" applyFont="1" applyFill="1" applyBorder="1"/>
    <xf numFmtId="0" fontId="74" fillId="0" borderId="0" xfId="0" applyFont="1"/>
    <xf numFmtId="43" fontId="68" fillId="0" borderId="0" xfId="0" applyNumberFormat="1" applyFont="1" applyFill="1"/>
    <xf numFmtId="170" fontId="67" fillId="33" borderId="20" xfId="1" applyFont="1" applyFill="1" applyBorder="1"/>
    <xf numFmtId="170" fontId="27" fillId="33" borderId="0" xfId="1" applyFont="1" applyFill="1" applyBorder="1"/>
    <xf numFmtId="170" fontId="68" fillId="33" borderId="20" xfId="1" applyFont="1" applyFill="1" applyBorder="1"/>
    <xf numFmtId="170" fontId="0" fillId="33" borderId="56" xfId="1" applyFont="1" applyFill="1" applyBorder="1"/>
    <xf numFmtId="170" fontId="19" fillId="33" borderId="55" xfId="1" applyFont="1" applyFill="1" applyBorder="1" applyProtection="1">
      <protection locked="0"/>
    </xf>
    <xf numFmtId="0" fontId="38" fillId="0" borderId="57" xfId="0" applyFont="1" applyBorder="1" applyAlignment="1">
      <alignment horizontal="left" vertical="top"/>
    </xf>
    <xf numFmtId="0" fontId="38" fillId="0" borderId="22" xfId="0" applyFont="1" applyBorder="1" applyAlignment="1">
      <alignment horizontal="left" vertical="top"/>
    </xf>
    <xf numFmtId="0" fontId="67" fillId="0" borderId="20" xfId="0" applyFont="1" applyBorder="1"/>
    <xf numFmtId="0" fontId="32" fillId="0" borderId="20" xfId="0" applyFont="1" applyBorder="1"/>
    <xf numFmtId="0" fontId="72" fillId="0" borderId="20" xfId="0" applyFont="1" applyBorder="1"/>
    <xf numFmtId="170" fontId="64" fillId="33" borderId="20" xfId="1" applyFont="1" applyFill="1" applyBorder="1" applyAlignment="1">
      <alignment horizontal="right"/>
    </xf>
    <xf numFmtId="170" fontId="19" fillId="33" borderId="20" xfId="1" applyFont="1" applyFill="1" applyBorder="1"/>
    <xf numFmtId="2" fontId="68" fillId="0" borderId="20" xfId="0" applyNumberFormat="1" applyFont="1" applyFill="1" applyBorder="1"/>
    <xf numFmtId="169" fontId="16" fillId="0" borderId="20" xfId="0" applyNumberFormat="1" applyFont="1" applyFill="1" applyBorder="1"/>
    <xf numFmtId="170" fontId="18" fillId="0" borderId="20" xfId="1" applyFont="1" applyFill="1" applyBorder="1"/>
    <xf numFmtId="0" fontId="5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2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</cellXfs>
  <cellStyles count="276">
    <cellStyle name="20% - Accent1" xfId="21" builtinId="30" customBuiltin="1"/>
    <cellStyle name="20% - Accent1 2" xfId="228" xr:uid="{00000000-0005-0000-0000-000001000000}"/>
    <cellStyle name="20% - Accent2" xfId="25" builtinId="34" customBuiltin="1"/>
    <cellStyle name="20% - Accent2 2" xfId="229" xr:uid="{00000000-0005-0000-0000-000003000000}"/>
    <cellStyle name="20% - Accent3" xfId="29" builtinId="38" customBuiltin="1"/>
    <cellStyle name="20% - Accent3 2" xfId="230" xr:uid="{00000000-0005-0000-0000-000005000000}"/>
    <cellStyle name="20% - Accent4" xfId="33" builtinId="42" customBuiltin="1"/>
    <cellStyle name="20% - Accent4 2" xfId="231" xr:uid="{00000000-0005-0000-0000-000007000000}"/>
    <cellStyle name="20% - Accent5" xfId="37" builtinId="46" customBuiltin="1"/>
    <cellStyle name="20% - Accent5 2" xfId="232" xr:uid="{00000000-0005-0000-0000-000009000000}"/>
    <cellStyle name="20% - Accent6" xfId="41" builtinId="50" customBuiltin="1"/>
    <cellStyle name="20% - Accent6 2" xfId="233" xr:uid="{00000000-0005-0000-0000-00000B000000}"/>
    <cellStyle name="40% - Accent1" xfId="22" builtinId="31" customBuiltin="1"/>
    <cellStyle name="40% - Accent1 2" xfId="234" xr:uid="{00000000-0005-0000-0000-00000D000000}"/>
    <cellStyle name="40% - Accent2" xfId="26" builtinId="35" customBuiltin="1"/>
    <cellStyle name="40% - Accent2 2" xfId="235" xr:uid="{00000000-0005-0000-0000-00000F000000}"/>
    <cellStyle name="40% - Accent3" xfId="30" builtinId="39" customBuiltin="1"/>
    <cellStyle name="40% - Accent3 2" xfId="236" xr:uid="{00000000-0005-0000-0000-000011000000}"/>
    <cellStyle name="40% - Accent4" xfId="34" builtinId="43" customBuiltin="1"/>
    <cellStyle name="40% - Accent4 2" xfId="237" xr:uid="{00000000-0005-0000-0000-000013000000}"/>
    <cellStyle name="40% - Accent5" xfId="38" builtinId="47" customBuiltin="1"/>
    <cellStyle name="40% - Accent5 2" xfId="238" xr:uid="{00000000-0005-0000-0000-000015000000}"/>
    <cellStyle name="40% - Accent6" xfId="42" builtinId="51" customBuiltin="1"/>
    <cellStyle name="40% - Accent6 2" xfId="239" xr:uid="{00000000-0005-0000-0000-000017000000}"/>
    <cellStyle name="60% - Accent1" xfId="23" builtinId="32" customBuiltin="1"/>
    <cellStyle name="60% - Accent1 2" xfId="240" xr:uid="{00000000-0005-0000-0000-000019000000}"/>
    <cellStyle name="60% - Accent2" xfId="27" builtinId="36" customBuiltin="1"/>
    <cellStyle name="60% - Accent2 2" xfId="241" xr:uid="{00000000-0005-0000-0000-00001B000000}"/>
    <cellStyle name="60% - Accent3" xfId="31" builtinId="40" customBuiltin="1"/>
    <cellStyle name="60% - Accent3 2" xfId="242" xr:uid="{00000000-0005-0000-0000-00001D000000}"/>
    <cellStyle name="60% - Accent4" xfId="35" builtinId="44" customBuiltin="1"/>
    <cellStyle name="60% - Accent4 2" xfId="243" xr:uid="{00000000-0005-0000-0000-00001F000000}"/>
    <cellStyle name="60% - Accent5" xfId="39" builtinId="48" customBuiltin="1"/>
    <cellStyle name="60% - Accent5 2" xfId="244" xr:uid="{00000000-0005-0000-0000-000021000000}"/>
    <cellStyle name="60% - Accent6" xfId="43" builtinId="52" customBuiltin="1"/>
    <cellStyle name="60% - Accent6 2" xfId="245" xr:uid="{00000000-0005-0000-0000-000023000000}"/>
    <cellStyle name="Accent1" xfId="20" builtinId="29" customBuiltin="1"/>
    <cellStyle name="Accent1 2" xfId="246" xr:uid="{00000000-0005-0000-0000-000025000000}"/>
    <cellStyle name="Accent2" xfId="24" builtinId="33" customBuiltin="1"/>
    <cellStyle name="Accent2 2" xfId="247" xr:uid="{00000000-0005-0000-0000-000027000000}"/>
    <cellStyle name="Accent3" xfId="28" builtinId="37" customBuiltin="1"/>
    <cellStyle name="Accent3 2" xfId="48" xr:uid="{00000000-0005-0000-0000-000029000000}"/>
    <cellStyle name="Accent3 2 2" xfId="248" xr:uid="{00000000-0005-0000-0000-00002A000000}"/>
    <cellStyle name="Accent3 3" xfId="49" xr:uid="{00000000-0005-0000-0000-00002B000000}"/>
    <cellStyle name="Accent4" xfId="32" builtinId="41" customBuiltin="1"/>
    <cellStyle name="Accent4 2" xfId="249" xr:uid="{00000000-0005-0000-0000-00002D000000}"/>
    <cellStyle name="Accent5" xfId="36" builtinId="45" customBuiltin="1"/>
    <cellStyle name="Accent5 2" xfId="250" xr:uid="{00000000-0005-0000-0000-00002F000000}"/>
    <cellStyle name="Accent6" xfId="40" builtinId="49" customBuiltin="1"/>
    <cellStyle name="Accent6 2" xfId="251" xr:uid="{00000000-0005-0000-0000-000031000000}"/>
    <cellStyle name="Bad" xfId="9" builtinId="27" customBuiltin="1"/>
    <cellStyle name="Bad 2" xfId="252" xr:uid="{00000000-0005-0000-0000-000033000000}"/>
    <cellStyle name="Calculation" xfId="13" builtinId="22" customBuiltin="1"/>
    <cellStyle name="Calculation 2" xfId="253" xr:uid="{00000000-0005-0000-0000-000035000000}"/>
    <cellStyle name="Check Cell" xfId="15" builtinId="23" customBuiltin="1"/>
    <cellStyle name="Check Cell 2" xfId="254" xr:uid="{00000000-0005-0000-0000-000037000000}"/>
    <cellStyle name="Comma" xfId="1" builtinId="3"/>
    <cellStyle name="Comma 123 3" xfId="50" xr:uid="{00000000-0005-0000-0000-000039000000}"/>
    <cellStyle name="Comma 2" xfId="51" xr:uid="{00000000-0005-0000-0000-00003A000000}"/>
    <cellStyle name="Comma 2 10" xfId="52" xr:uid="{00000000-0005-0000-0000-00003B000000}"/>
    <cellStyle name="Comma 2 11" xfId="53" xr:uid="{00000000-0005-0000-0000-00003C000000}"/>
    <cellStyle name="Comma 2 12" xfId="54" xr:uid="{00000000-0005-0000-0000-00003D000000}"/>
    <cellStyle name="Comma 2 13" xfId="55" xr:uid="{00000000-0005-0000-0000-00003E000000}"/>
    <cellStyle name="Comma 2 14" xfId="56" xr:uid="{00000000-0005-0000-0000-00003F000000}"/>
    <cellStyle name="Comma 2 15" xfId="57" xr:uid="{00000000-0005-0000-0000-000040000000}"/>
    <cellStyle name="Comma 2 16" xfId="58" xr:uid="{00000000-0005-0000-0000-000041000000}"/>
    <cellStyle name="Comma 2 17" xfId="59" xr:uid="{00000000-0005-0000-0000-000042000000}"/>
    <cellStyle name="Comma 2 18" xfId="60" xr:uid="{00000000-0005-0000-0000-000043000000}"/>
    <cellStyle name="Comma 2 19" xfId="61" xr:uid="{00000000-0005-0000-0000-000044000000}"/>
    <cellStyle name="Comma 2 2" xfId="46" xr:uid="{00000000-0005-0000-0000-000045000000}"/>
    <cellStyle name="Comma 2 2 2" xfId="62" xr:uid="{00000000-0005-0000-0000-000046000000}"/>
    <cellStyle name="Comma 2 20" xfId="63" xr:uid="{00000000-0005-0000-0000-000047000000}"/>
    <cellStyle name="Comma 2 21" xfId="64" xr:uid="{00000000-0005-0000-0000-000048000000}"/>
    <cellStyle name="Comma 2 22" xfId="65" xr:uid="{00000000-0005-0000-0000-000049000000}"/>
    <cellStyle name="Comma 2 23" xfId="66" xr:uid="{00000000-0005-0000-0000-00004A000000}"/>
    <cellStyle name="Comma 2 24" xfId="67" xr:uid="{00000000-0005-0000-0000-00004B000000}"/>
    <cellStyle name="Comma 2 25" xfId="68" xr:uid="{00000000-0005-0000-0000-00004C000000}"/>
    <cellStyle name="Comma 2 26" xfId="69" xr:uid="{00000000-0005-0000-0000-00004D000000}"/>
    <cellStyle name="Comma 2 27" xfId="70" xr:uid="{00000000-0005-0000-0000-00004E000000}"/>
    <cellStyle name="Comma 2 28" xfId="71" xr:uid="{00000000-0005-0000-0000-00004F000000}"/>
    <cellStyle name="Comma 2 29" xfId="72" xr:uid="{00000000-0005-0000-0000-000050000000}"/>
    <cellStyle name="Comma 2 3" xfId="44" xr:uid="{00000000-0005-0000-0000-000051000000}"/>
    <cellStyle name="Comma 2 3 2" xfId="73" xr:uid="{00000000-0005-0000-0000-000052000000}"/>
    <cellStyle name="Comma 2 30" xfId="74" xr:uid="{00000000-0005-0000-0000-000053000000}"/>
    <cellStyle name="Comma 2 31" xfId="75" xr:uid="{00000000-0005-0000-0000-000054000000}"/>
    <cellStyle name="Comma 2 32" xfId="76" xr:uid="{00000000-0005-0000-0000-000055000000}"/>
    <cellStyle name="Comma 2 33" xfId="77" xr:uid="{00000000-0005-0000-0000-000056000000}"/>
    <cellStyle name="Comma 2 34" xfId="78" xr:uid="{00000000-0005-0000-0000-000057000000}"/>
    <cellStyle name="Comma 2 35" xfId="79" xr:uid="{00000000-0005-0000-0000-000058000000}"/>
    <cellStyle name="Comma 2 36" xfId="80" xr:uid="{00000000-0005-0000-0000-000059000000}"/>
    <cellStyle name="Comma 2 37" xfId="81" xr:uid="{00000000-0005-0000-0000-00005A000000}"/>
    <cellStyle name="Comma 2 38" xfId="82" xr:uid="{00000000-0005-0000-0000-00005B000000}"/>
    <cellStyle name="Comma 2 39" xfId="83" xr:uid="{00000000-0005-0000-0000-00005C000000}"/>
    <cellStyle name="Comma 2 4" xfId="45" xr:uid="{00000000-0005-0000-0000-00005D000000}"/>
    <cellStyle name="Comma 2 4 2" xfId="84" xr:uid="{00000000-0005-0000-0000-00005E000000}"/>
    <cellStyle name="Comma 2 5" xfId="85" xr:uid="{00000000-0005-0000-0000-00005F000000}"/>
    <cellStyle name="Comma 2 6" xfId="86" xr:uid="{00000000-0005-0000-0000-000060000000}"/>
    <cellStyle name="Comma 2 7" xfId="87" xr:uid="{00000000-0005-0000-0000-000061000000}"/>
    <cellStyle name="Comma 2 8" xfId="88" xr:uid="{00000000-0005-0000-0000-000062000000}"/>
    <cellStyle name="Comma 2 9" xfId="89" xr:uid="{00000000-0005-0000-0000-000063000000}"/>
    <cellStyle name="Comma 25" xfId="90" xr:uid="{00000000-0005-0000-0000-000064000000}"/>
    <cellStyle name="Comma 3" xfId="91" xr:uid="{00000000-0005-0000-0000-000065000000}"/>
    <cellStyle name="Comma 3 2" xfId="92" xr:uid="{00000000-0005-0000-0000-000066000000}"/>
    <cellStyle name="Comma 3 3" xfId="272" xr:uid="{00000000-0005-0000-0000-000067000000}"/>
    <cellStyle name="Comma 4" xfId="47" xr:uid="{00000000-0005-0000-0000-000068000000}"/>
    <cellStyle name="Comma 8" xfId="93" xr:uid="{00000000-0005-0000-0000-000069000000}"/>
    <cellStyle name="Currency" xfId="2" builtinId="4"/>
    <cellStyle name="Currency 2" xfId="94" xr:uid="{00000000-0005-0000-0000-00006B000000}"/>
    <cellStyle name="Currency 2 2" xfId="95" xr:uid="{00000000-0005-0000-0000-00006C000000}"/>
    <cellStyle name="Explanatory Text" xfId="18" builtinId="53" customBuiltin="1"/>
    <cellStyle name="Explanatory Text 2" xfId="255" xr:uid="{00000000-0005-0000-0000-00006E000000}"/>
    <cellStyle name="Good" xfId="8" builtinId="26" customBuiltin="1"/>
    <cellStyle name="Good 2" xfId="256" xr:uid="{00000000-0005-0000-0000-000070000000}"/>
    <cellStyle name="Heading 1" xfId="4" builtinId="16" customBuiltin="1"/>
    <cellStyle name="Heading 1 2" xfId="257" xr:uid="{00000000-0005-0000-0000-000072000000}"/>
    <cellStyle name="Heading 2" xfId="5" builtinId="17" customBuiltin="1"/>
    <cellStyle name="Heading 2 2" xfId="258" xr:uid="{00000000-0005-0000-0000-000074000000}"/>
    <cellStyle name="Heading 3" xfId="6" builtinId="18" customBuiltin="1"/>
    <cellStyle name="Heading 3 2" xfId="259" xr:uid="{00000000-0005-0000-0000-000076000000}"/>
    <cellStyle name="Heading 4" xfId="7" builtinId="19" customBuiltin="1"/>
    <cellStyle name="Heading 4 2" xfId="260" xr:uid="{00000000-0005-0000-0000-000078000000}"/>
    <cellStyle name="Hyperlink" xfId="270" builtinId="8"/>
    <cellStyle name="Hyperlink 2" xfId="273" xr:uid="{00000000-0005-0000-0000-00007A000000}"/>
    <cellStyle name="Input" xfId="11" builtinId="20" customBuiltin="1"/>
    <cellStyle name="Input 2" xfId="261" xr:uid="{00000000-0005-0000-0000-00007C000000}"/>
    <cellStyle name="Linked Cell" xfId="14" builtinId="24" customBuiltin="1"/>
    <cellStyle name="Linked Cell 2" xfId="262" xr:uid="{00000000-0005-0000-0000-00007E000000}"/>
    <cellStyle name="Neutral" xfId="10" builtinId="28" customBuiltin="1"/>
    <cellStyle name="Neutral 2" xfId="263" xr:uid="{00000000-0005-0000-0000-000080000000}"/>
    <cellStyle name="Normal" xfId="0" builtinId="0"/>
    <cellStyle name="Normal 10" xfId="96" xr:uid="{00000000-0005-0000-0000-000082000000}"/>
    <cellStyle name="Normal 11" xfId="97" xr:uid="{00000000-0005-0000-0000-000083000000}"/>
    <cellStyle name="Normal 12" xfId="98" xr:uid="{00000000-0005-0000-0000-000084000000}"/>
    <cellStyle name="Normal 13" xfId="99" xr:uid="{00000000-0005-0000-0000-000085000000}"/>
    <cellStyle name="Normal 14" xfId="100" xr:uid="{00000000-0005-0000-0000-000086000000}"/>
    <cellStyle name="Normal 15" xfId="101" xr:uid="{00000000-0005-0000-0000-000087000000}"/>
    <cellStyle name="Normal 16" xfId="102" xr:uid="{00000000-0005-0000-0000-000088000000}"/>
    <cellStyle name="Normal 17" xfId="103" xr:uid="{00000000-0005-0000-0000-000089000000}"/>
    <cellStyle name="Normal 18" xfId="104" xr:uid="{00000000-0005-0000-0000-00008A000000}"/>
    <cellStyle name="Normal 19" xfId="105" xr:uid="{00000000-0005-0000-0000-00008B000000}"/>
    <cellStyle name="Normal 2" xfId="106" xr:uid="{00000000-0005-0000-0000-00008C000000}"/>
    <cellStyle name="Normal 2 10" xfId="107" xr:uid="{00000000-0005-0000-0000-00008D000000}"/>
    <cellStyle name="Normal 2 11" xfId="108" xr:uid="{00000000-0005-0000-0000-00008E000000}"/>
    <cellStyle name="Normal 2 12" xfId="109" xr:uid="{00000000-0005-0000-0000-00008F000000}"/>
    <cellStyle name="Normal 2 13" xfId="110" xr:uid="{00000000-0005-0000-0000-000090000000}"/>
    <cellStyle name="Normal 2 14" xfId="111" xr:uid="{00000000-0005-0000-0000-000091000000}"/>
    <cellStyle name="Normal 2 15" xfId="112" xr:uid="{00000000-0005-0000-0000-000092000000}"/>
    <cellStyle name="Normal 2 16" xfId="113" xr:uid="{00000000-0005-0000-0000-000093000000}"/>
    <cellStyle name="Normal 2 17" xfId="114" xr:uid="{00000000-0005-0000-0000-000094000000}"/>
    <cellStyle name="Normal 2 18" xfId="115" xr:uid="{00000000-0005-0000-0000-000095000000}"/>
    <cellStyle name="Normal 2 19" xfId="116" xr:uid="{00000000-0005-0000-0000-000096000000}"/>
    <cellStyle name="Normal 2 2" xfId="117" xr:uid="{00000000-0005-0000-0000-000097000000}"/>
    <cellStyle name="Normal 2 20" xfId="118" xr:uid="{00000000-0005-0000-0000-000098000000}"/>
    <cellStyle name="Normal 2 21" xfId="119" xr:uid="{00000000-0005-0000-0000-000099000000}"/>
    <cellStyle name="Normal 2 22" xfId="120" xr:uid="{00000000-0005-0000-0000-00009A000000}"/>
    <cellStyle name="Normal 2 23" xfId="121" xr:uid="{00000000-0005-0000-0000-00009B000000}"/>
    <cellStyle name="Normal 2 24" xfId="122" xr:uid="{00000000-0005-0000-0000-00009C000000}"/>
    <cellStyle name="Normal 2 25" xfId="123" xr:uid="{00000000-0005-0000-0000-00009D000000}"/>
    <cellStyle name="Normal 2 26" xfId="124" xr:uid="{00000000-0005-0000-0000-00009E000000}"/>
    <cellStyle name="Normal 2 27" xfId="125" xr:uid="{00000000-0005-0000-0000-00009F000000}"/>
    <cellStyle name="Normal 2 28" xfId="126" xr:uid="{00000000-0005-0000-0000-0000A0000000}"/>
    <cellStyle name="Normal 2 29" xfId="127" xr:uid="{00000000-0005-0000-0000-0000A1000000}"/>
    <cellStyle name="Normal 2 3" xfId="128" xr:uid="{00000000-0005-0000-0000-0000A2000000}"/>
    <cellStyle name="Normal 2 30" xfId="129" xr:uid="{00000000-0005-0000-0000-0000A3000000}"/>
    <cellStyle name="Normal 2 4" xfId="130" xr:uid="{00000000-0005-0000-0000-0000A4000000}"/>
    <cellStyle name="Normal 2 5" xfId="131" xr:uid="{00000000-0005-0000-0000-0000A5000000}"/>
    <cellStyle name="Normal 2 6" xfId="132" xr:uid="{00000000-0005-0000-0000-0000A6000000}"/>
    <cellStyle name="Normal 2 7" xfId="133" xr:uid="{00000000-0005-0000-0000-0000A7000000}"/>
    <cellStyle name="Normal 2 8" xfId="134" xr:uid="{00000000-0005-0000-0000-0000A8000000}"/>
    <cellStyle name="Normal 2 9" xfId="135" xr:uid="{00000000-0005-0000-0000-0000A9000000}"/>
    <cellStyle name="Normal 20" xfId="136" xr:uid="{00000000-0005-0000-0000-0000AA000000}"/>
    <cellStyle name="Normal 21" xfId="137" xr:uid="{00000000-0005-0000-0000-0000AB000000}"/>
    <cellStyle name="Normal 22" xfId="138" xr:uid="{00000000-0005-0000-0000-0000AC000000}"/>
    <cellStyle name="Normal 23" xfId="139" xr:uid="{00000000-0005-0000-0000-0000AD000000}"/>
    <cellStyle name="Normal 24" xfId="140" xr:uid="{00000000-0005-0000-0000-0000AE000000}"/>
    <cellStyle name="Normal 25" xfId="141" xr:uid="{00000000-0005-0000-0000-0000AF000000}"/>
    <cellStyle name="Normal 26" xfId="142" xr:uid="{00000000-0005-0000-0000-0000B0000000}"/>
    <cellStyle name="Normal 27" xfId="143" xr:uid="{00000000-0005-0000-0000-0000B1000000}"/>
    <cellStyle name="Normal 28" xfId="144" xr:uid="{00000000-0005-0000-0000-0000B2000000}"/>
    <cellStyle name="Normal 29" xfId="145" xr:uid="{00000000-0005-0000-0000-0000B3000000}"/>
    <cellStyle name="Normal 3" xfId="146" xr:uid="{00000000-0005-0000-0000-0000B4000000}"/>
    <cellStyle name="Normal 3 2" xfId="274" xr:uid="{00000000-0005-0000-0000-0000B5000000}"/>
    <cellStyle name="Normal 30" xfId="147" xr:uid="{00000000-0005-0000-0000-0000B6000000}"/>
    <cellStyle name="Normal 31" xfId="148" xr:uid="{00000000-0005-0000-0000-0000B7000000}"/>
    <cellStyle name="Normal 32" xfId="149" xr:uid="{00000000-0005-0000-0000-0000B8000000}"/>
    <cellStyle name="Normal 33" xfId="150" xr:uid="{00000000-0005-0000-0000-0000B9000000}"/>
    <cellStyle name="Normal 34" xfId="151" xr:uid="{00000000-0005-0000-0000-0000BA000000}"/>
    <cellStyle name="Normal 35" xfId="152" xr:uid="{00000000-0005-0000-0000-0000BB000000}"/>
    <cellStyle name="Normal 36" xfId="153" xr:uid="{00000000-0005-0000-0000-0000BC000000}"/>
    <cellStyle name="Normal 37" xfId="154" xr:uid="{00000000-0005-0000-0000-0000BD000000}"/>
    <cellStyle name="Normal 38" xfId="155" xr:uid="{00000000-0005-0000-0000-0000BE000000}"/>
    <cellStyle name="Normal 39" xfId="156" xr:uid="{00000000-0005-0000-0000-0000BF000000}"/>
    <cellStyle name="Normal 4" xfId="157" xr:uid="{00000000-0005-0000-0000-0000C0000000}"/>
    <cellStyle name="Normal 40" xfId="271" xr:uid="{00000000-0005-0000-0000-0000C1000000}"/>
    <cellStyle name="Normal 42" xfId="158" xr:uid="{00000000-0005-0000-0000-0000C2000000}"/>
    <cellStyle name="Normal 44" xfId="159" xr:uid="{00000000-0005-0000-0000-0000C3000000}"/>
    <cellStyle name="Normal 45" xfId="160" xr:uid="{00000000-0005-0000-0000-0000C4000000}"/>
    <cellStyle name="Normal 46" xfId="161" xr:uid="{00000000-0005-0000-0000-0000C5000000}"/>
    <cellStyle name="Normal 49" xfId="162" xr:uid="{00000000-0005-0000-0000-0000C6000000}"/>
    <cellStyle name="Normal 5" xfId="163" xr:uid="{00000000-0005-0000-0000-0000C7000000}"/>
    <cellStyle name="Normal 50" xfId="164" xr:uid="{00000000-0005-0000-0000-0000C8000000}"/>
    <cellStyle name="Normal 51" xfId="165" xr:uid="{00000000-0005-0000-0000-0000C9000000}"/>
    <cellStyle name="Normal 52" xfId="166" xr:uid="{00000000-0005-0000-0000-0000CA000000}"/>
    <cellStyle name="Normal 53" xfId="167" xr:uid="{00000000-0005-0000-0000-0000CB000000}"/>
    <cellStyle name="Normal 54" xfId="168" xr:uid="{00000000-0005-0000-0000-0000CC000000}"/>
    <cellStyle name="Normal 55" xfId="169" xr:uid="{00000000-0005-0000-0000-0000CD000000}"/>
    <cellStyle name="Normal 57" xfId="170" xr:uid="{00000000-0005-0000-0000-0000CE000000}"/>
    <cellStyle name="Normal 58" xfId="171" xr:uid="{00000000-0005-0000-0000-0000CF000000}"/>
    <cellStyle name="Normal 59" xfId="172" xr:uid="{00000000-0005-0000-0000-0000D0000000}"/>
    <cellStyle name="Normal 6" xfId="173" xr:uid="{00000000-0005-0000-0000-0000D1000000}"/>
    <cellStyle name="Normal 60" xfId="174" xr:uid="{00000000-0005-0000-0000-0000D2000000}"/>
    <cellStyle name="Normal 62" xfId="175" xr:uid="{00000000-0005-0000-0000-0000D3000000}"/>
    <cellStyle name="Normal 63" xfId="176" xr:uid="{00000000-0005-0000-0000-0000D4000000}"/>
    <cellStyle name="Normal 64" xfId="177" xr:uid="{00000000-0005-0000-0000-0000D5000000}"/>
    <cellStyle name="Normal 65" xfId="178" xr:uid="{00000000-0005-0000-0000-0000D6000000}"/>
    <cellStyle name="Normal 66" xfId="179" xr:uid="{00000000-0005-0000-0000-0000D7000000}"/>
    <cellStyle name="Normal 68" xfId="180" xr:uid="{00000000-0005-0000-0000-0000D8000000}"/>
    <cellStyle name="Normal 7" xfId="181" xr:uid="{00000000-0005-0000-0000-0000D9000000}"/>
    <cellStyle name="Normal 72" xfId="182" xr:uid="{00000000-0005-0000-0000-0000DA000000}"/>
    <cellStyle name="Normal 73" xfId="183" xr:uid="{00000000-0005-0000-0000-0000DB000000}"/>
    <cellStyle name="Normal 74" xfId="184" xr:uid="{00000000-0005-0000-0000-0000DC000000}"/>
    <cellStyle name="Normal 76" xfId="185" xr:uid="{00000000-0005-0000-0000-0000DD000000}"/>
    <cellStyle name="Normal 79" xfId="186" xr:uid="{00000000-0005-0000-0000-0000DE000000}"/>
    <cellStyle name="Normal 8" xfId="187" xr:uid="{00000000-0005-0000-0000-0000DF000000}"/>
    <cellStyle name="Normal 80" xfId="188" xr:uid="{00000000-0005-0000-0000-0000E0000000}"/>
    <cellStyle name="Normal 81" xfId="189" xr:uid="{00000000-0005-0000-0000-0000E1000000}"/>
    <cellStyle name="Normal 82" xfId="190" xr:uid="{00000000-0005-0000-0000-0000E2000000}"/>
    <cellStyle name="Normal 83" xfId="191" xr:uid="{00000000-0005-0000-0000-0000E3000000}"/>
    <cellStyle name="Normal 84" xfId="192" xr:uid="{00000000-0005-0000-0000-0000E4000000}"/>
    <cellStyle name="Normal 85" xfId="193" xr:uid="{00000000-0005-0000-0000-0000E5000000}"/>
    <cellStyle name="Normal 86" xfId="194" xr:uid="{00000000-0005-0000-0000-0000E6000000}"/>
    <cellStyle name="Normal 89" xfId="195" xr:uid="{00000000-0005-0000-0000-0000E7000000}"/>
    <cellStyle name="Normal 9" xfId="196" xr:uid="{00000000-0005-0000-0000-0000E8000000}"/>
    <cellStyle name="Normal 90" xfId="197" xr:uid="{00000000-0005-0000-0000-0000E9000000}"/>
    <cellStyle name="Normal 94" xfId="198" xr:uid="{00000000-0005-0000-0000-0000EA000000}"/>
    <cellStyle name="Note" xfId="17" builtinId="10" customBuiltin="1"/>
    <cellStyle name="Note 2" xfId="264" xr:uid="{00000000-0005-0000-0000-0000EC000000}"/>
    <cellStyle name="Output" xfId="12" builtinId="21" customBuiltin="1"/>
    <cellStyle name="Output 2" xfId="265" xr:uid="{00000000-0005-0000-0000-0000EE000000}"/>
    <cellStyle name="Percent 10" xfId="199" xr:uid="{00000000-0005-0000-0000-0000EF000000}"/>
    <cellStyle name="Percent 10 2" xfId="266" xr:uid="{00000000-0005-0000-0000-0000F0000000}"/>
    <cellStyle name="Percent 10 2 2" xfId="275" xr:uid="{00000000-0005-0000-0000-0000F1000000}"/>
    <cellStyle name="Percent 11" xfId="200" xr:uid="{00000000-0005-0000-0000-0000F2000000}"/>
    <cellStyle name="Percent 12" xfId="201" xr:uid="{00000000-0005-0000-0000-0000F3000000}"/>
    <cellStyle name="Percent 13" xfId="202" xr:uid="{00000000-0005-0000-0000-0000F4000000}"/>
    <cellStyle name="Percent 14" xfId="203" xr:uid="{00000000-0005-0000-0000-0000F5000000}"/>
    <cellStyle name="Percent 15" xfId="204" xr:uid="{00000000-0005-0000-0000-0000F6000000}"/>
    <cellStyle name="Percent 16" xfId="205" xr:uid="{00000000-0005-0000-0000-0000F7000000}"/>
    <cellStyle name="Percent 17" xfId="206" xr:uid="{00000000-0005-0000-0000-0000F8000000}"/>
    <cellStyle name="Percent 18" xfId="207" xr:uid="{00000000-0005-0000-0000-0000F9000000}"/>
    <cellStyle name="Percent 19" xfId="208" xr:uid="{00000000-0005-0000-0000-0000FA000000}"/>
    <cellStyle name="Percent 2" xfId="209" xr:uid="{00000000-0005-0000-0000-0000FB000000}"/>
    <cellStyle name="Percent 20" xfId="210" xr:uid="{00000000-0005-0000-0000-0000FC000000}"/>
    <cellStyle name="Percent 21" xfId="211" xr:uid="{00000000-0005-0000-0000-0000FD000000}"/>
    <cellStyle name="Percent 22" xfId="212" xr:uid="{00000000-0005-0000-0000-0000FE000000}"/>
    <cellStyle name="Percent 23" xfId="213" xr:uid="{00000000-0005-0000-0000-0000FF000000}"/>
    <cellStyle name="Percent 24" xfId="214" xr:uid="{00000000-0005-0000-0000-000000010000}"/>
    <cellStyle name="Percent 25" xfId="215" xr:uid="{00000000-0005-0000-0000-000001010000}"/>
    <cellStyle name="Percent 26" xfId="216" xr:uid="{00000000-0005-0000-0000-000002010000}"/>
    <cellStyle name="Percent 27" xfId="217" xr:uid="{00000000-0005-0000-0000-000003010000}"/>
    <cellStyle name="Percent 28" xfId="218" xr:uid="{00000000-0005-0000-0000-000004010000}"/>
    <cellStyle name="Percent 29" xfId="219" xr:uid="{00000000-0005-0000-0000-000005010000}"/>
    <cellStyle name="Percent 3" xfId="220" xr:uid="{00000000-0005-0000-0000-000006010000}"/>
    <cellStyle name="Percent 30" xfId="221" xr:uid="{00000000-0005-0000-0000-000007010000}"/>
    <cellStyle name="Percent 4" xfId="222" xr:uid="{00000000-0005-0000-0000-000008010000}"/>
    <cellStyle name="Percent 5" xfId="223" xr:uid="{00000000-0005-0000-0000-000009010000}"/>
    <cellStyle name="Percent 6" xfId="224" xr:uid="{00000000-0005-0000-0000-00000A010000}"/>
    <cellStyle name="Percent 7" xfId="225" xr:uid="{00000000-0005-0000-0000-00000B010000}"/>
    <cellStyle name="Percent 8" xfId="226" xr:uid="{00000000-0005-0000-0000-00000C010000}"/>
    <cellStyle name="Percent 9" xfId="227" xr:uid="{00000000-0005-0000-0000-00000D010000}"/>
    <cellStyle name="Title" xfId="3" builtinId="15" customBuiltin="1"/>
    <cellStyle name="Title 2" xfId="267" xr:uid="{00000000-0005-0000-0000-00000F010000}"/>
    <cellStyle name="Total" xfId="19" builtinId="25" customBuiltin="1"/>
    <cellStyle name="Total 2" xfId="268" xr:uid="{00000000-0005-0000-0000-000011010000}"/>
    <cellStyle name="Warning Text" xfId="16" builtinId="11" customBuiltin="1"/>
    <cellStyle name="Warning Text 2" xfId="269" xr:uid="{00000000-0005-0000-0000-000013010000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chartsheet" Target="chartsheets/sheet1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'Income &amp; Exp'!$B$30:$B$50</c:f>
              <c:strCache>
                <c:ptCount val="21"/>
                <c:pt idx="0">
                  <c:v>Total Revenue (excluding capital transfers and contributions)</c:v>
                </c:pt>
                <c:pt idx="2">
                  <c:v>Expenditure By Type</c:v>
                </c:pt>
                <c:pt idx="3">
                  <c:v>Employee related costs</c:v>
                </c:pt>
                <c:pt idx="4">
                  <c:v>Remuneration of councillors</c:v>
                </c:pt>
                <c:pt idx="5">
                  <c:v>Debt impairment</c:v>
                </c:pt>
                <c:pt idx="6">
                  <c:v>Depreciation &amp; asset impairment</c:v>
                </c:pt>
                <c:pt idx="7">
                  <c:v>Repair and maintenance</c:v>
                </c:pt>
                <c:pt idx="8">
                  <c:v>Finance charges</c:v>
                </c:pt>
                <c:pt idx="9">
                  <c:v>Bulk purchases</c:v>
                </c:pt>
                <c:pt idx="10">
                  <c:v>Contracted services</c:v>
                </c:pt>
                <c:pt idx="11">
                  <c:v>Transfers and subsidies</c:v>
                </c:pt>
                <c:pt idx="12">
                  <c:v>Other expenditure</c:v>
                </c:pt>
                <c:pt idx="13">
                  <c:v>Loss on disposal of PPE</c:v>
                </c:pt>
                <c:pt idx="14">
                  <c:v>Total Expenditure</c:v>
                </c:pt>
                <c:pt idx="16">
                  <c:v>Surplus/(Deficit)</c:v>
                </c:pt>
                <c:pt idx="17">
                  <c:v>Transfers recognised - capital MIG</c:v>
                </c:pt>
                <c:pt idx="18">
                  <c:v>Transfers recognised - capital INEP</c:v>
                </c:pt>
                <c:pt idx="19">
                  <c:v>Contributed assets ( Investments)</c:v>
                </c:pt>
                <c:pt idx="20">
                  <c:v>Surplus/(Deficit) after capital transfers &amp; contributions</c:v>
                </c:pt>
              </c:strCache>
            </c:strRef>
          </c:cat>
          <c:val>
            <c:numRef>
              <c:f>'Income &amp; Exp'!$C$30:$C$50</c:f>
              <c:numCache>
                <c:formatCode>_ * #\ ##0.00_ ;_ * \-#\ ##0.00_ ;_ * "-"??_ ;_ @_ </c:formatCode>
                <c:ptCount val="21"/>
                <c:pt idx="0">
                  <c:v>415795462.74061054</c:v>
                </c:pt>
                <c:pt idx="3">
                  <c:v>119396105.69123468</c:v>
                </c:pt>
                <c:pt idx="4">
                  <c:v>25155136.620741602</c:v>
                </c:pt>
                <c:pt idx="5">
                  <c:v>2150990.8440635996</c:v>
                </c:pt>
                <c:pt idx="6">
                  <c:v>13023086.821321202</c:v>
                </c:pt>
                <c:pt idx="7">
                  <c:v>34792265.820052199</c:v>
                </c:pt>
                <c:pt idx="8">
                  <c:v>0</c:v>
                </c:pt>
                <c:pt idx="9">
                  <c:v>19389506.359299999</c:v>
                </c:pt>
                <c:pt idx="10">
                  <c:v>32718180.984499995</c:v>
                </c:pt>
                <c:pt idx="11">
                  <c:v>0</c:v>
                </c:pt>
                <c:pt idx="12">
                  <c:v>113727312.79848412</c:v>
                </c:pt>
                <c:pt idx="13">
                  <c:v>0</c:v>
                </c:pt>
                <c:pt idx="14">
                  <c:v>360352585.93969738</c:v>
                </c:pt>
                <c:pt idx="16">
                  <c:v>55442876.800913155</c:v>
                </c:pt>
                <c:pt idx="17">
                  <c:v>57229000</c:v>
                </c:pt>
                <c:pt idx="18">
                  <c:v>7000000</c:v>
                </c:pt>
                <c:pt idx="19">
                  <c:v>0</c:v>
                </c:pt>
                <c:pt idx="20">
                  <c:v>119671876.80091316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3-42FC-8BBB-4F4722CCFAAD}"/>
            </c:ext>
          </c:extLst>
        </c:ser>
        <c:ser>
          <c:idx val="1"/>
          <c:order val="1"/>
          <c:invertIfNegative val="0"/>
          <c:cat>
            <c:strRef>
              <c:f>'Income &amp; Exp'!$B$30:$B$50</c:f>
              <c:strCache>
                <c:ptCount val="21"/>
                <c:pt idx="0">
                  <c:v>Total Revenue (excluding capital transfers and contributions)</c:v>
                </c:pt>
                <c:pt idx="2">
                  <c:v>Expenditure By Type</c:v>
                </c:pt>
                <c:pt idx="3">
                  <c:v>Employee related costs</c:v>
                </c:pt>
                <c:pt idx="4">
                  <c:v>Remuneration of councillors</c:v>
                </c:pt>
                <c:pt idx="5">
                  <c:v>Debt impairment</c:v>
                </c:pt>
                <c:pt idx="6">
                  <c:v>Depreciation &amp; asset impairment</c:v>
                </c:pt>
                <c:pt idx="7">
                  <c:v>Repair and maintenance</c:v>
                </c:pt>
                <c:pt idx="8">
                  <c:v>Finance charges</c:v>
                </c:pt>
                <c:pt idx="9">
                  <c:v>Bulk purchases</c:v>
                </c:pt>
                <c:pt idx="10">
                  <c:v>Contracted services</c:v>
                </c:pt>
                <c:pt idx="11">
                  <c:v>Transfers and subsidies</c:v>
                </c:pt>
                <c:pt idx="12">
                  <c:v>Other expenditure</c:v>
                </c:pt>
                <c:pt idx="13">
                  <c:v>Loss on disposal of PPE</c:v>
                </c:pt>
                <c:pt idx="14">
                  <c:v>Total Expenditure</c:v>
                </c:pt>
                <c:pt idx="16">
                  <c:v>Surplus/(Deficit)</c:v>
                </c:pt>
                <c:pt idx="17">
                  <c:v>Transfers recognised - capital MIG</c:v>
                </c:pt>
                <c:pt idx="18">
                  <c:v>Transfers recognised - capital INEP</c:v>
                </c:pt>
                <c:pt idx="19">
                  <c:v>Contributed assets ( Investments)</c:v>
                </c:pt>
                <c:pt idx="20">
                  <c:v>Surplus/(Deficit) after capital transfers &amp; contributions</c:v>
                </c:pt>
              </c:strCache>
            </c:strRef>
          </c:cat>
          <c:val>
            <c:numRef>
              <c:f>'Income &amp; Exp'!#REF!</c:f>
              <c:numCache>
                <c:formatCode>General</c:formatCode>
                <c:ptCount val="21"/>
                <c:pt idx="0" formatCode="_ * #,##0.00_ ;_ * \-#,##0.00_ ;_ * &quot;-&quot;??_ ;_ @_ ">
                  <c:v>0</c:v>
                </c:pt>
                <c:pt idx="3" formatCode="_ * #,##0.00_ ;_ * \-#,##0.00_ ;_ * &quot;-&quot;??_ ;_ @_ ">
                  <c:v>0</c:v>
                </c:pt>
                <c:pt idx="4" formatCode="_ * #,##0.00_ ;_ * \-#,##0.00_ ;_ * &quot;-&quot;??_ ;_ @_ ">
                  <c:v>0</c:v>
                </c:pt>
                <c:pt idx="5" formatCode="_ * #,##0.00_ ;_ * \-#,##0.00_ ;_ * &quot;-&quot;??_ ;_ @_ ">
                  <c:v>0</c:v>
                </c:pt>
                <c:pt idx="6" formatCode="_ * #,##0.00_ ;_ * \-#,##0.00_ ;_ * &quot;-&quot;??_ ;_ @_ ">
                  <c:v>0</c:v>
                </c:pt>
                <c:pt idx="7" formatCode="_ * #,##0.00_ ;_ * \-#,##0.00_ ;_ * &quot;-&quot;??_ ;_ @_ ">
                  <c:v>0</c:v>
                </c:pt>
                <c:pt idx="8" formatCode="_ * #,##0.00_ ;_ * \-#,##0.00_ ;_ * &quot;-&quot;??_ ;_ @_ ">
                  <c:v>0</c:v>
                </c:pt>
                <c:pt idx="9" formatCode="_ * #,##0.00_ ;_ * \-#,##0.00_ ;_ * &quot;-&quot;??_ ;_ @_ ">
                  <c:v>0</c:v>
                </c:pt>
                <c:pt idx="10" formatCode="_ * #,##0.00_ ;_ * \-#,##0.00_ ;_ * &quot;-&quot;??_ ;_ @_ ">
                  <c:v>0</c:v>
                </c:pt>
                <c:pt idx="11" formatCode="_ * #,##0.00_ ;_ * \-#,##0.00_ ;_ * &quot;-&quot;??_ ;_ @_ ">
                  <c:v>0</c:v>
                </c:pt>
                <c:pt idx="12" formatCode="_ * #,##0.00_ ;_ * \-#,##0.00_ ;_ * &quot;-&quot;??_ ;_ @_ ">
                  <c:v>0</c:v>
                </c:pt>
                <c:pt idx="13" formatCode="_ * #,##0.00_ ;_ * \-#,##0.00_ ;_ * &quot;-&quot;??_ ;_ @_ ">
                  <c:v>0</c:v>
                </c:pt>
                <c:pt idx="14" formatCode="_ * #,##0.00_ ;_ * \-#,##0.00_ ;_ * &quot;-&quot;??_ ;_ @_ ">
                  <c:v>0</c:v>
                </c:pt>
                <c:pt idx="16" formatCode="_ * #,##0.00_ ;_ * \-#,##0.00_ ;_ * &quot;-&quot;??_ ;_ @_ ">
                  <c:v>0</c:v>
                </c:pt>
                <c:pt idx="17" formatCode="_ * #,##0.00_ ;_ * \-#,##0.00_ ;_ * &quot;-&quot;??_ ;_ @_ ">
                  <c:v>0</c:v>
                </c:pt>
                <c:pt idx="18" formatCode="_ * #,##0.00_ ;_ * \-#,##0.00_ ;_ * &quot;-&quot;??_ ;_ @_ ">
                  <c:v>0</c:v>
                </c:pt>
                <c:pt idx="20" formatCode="_ * #,##0.00_ ;_ * \-#,##0.00_ ;_ * &quot;-&quot;??_ ;_ @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3-42FC-8BBB-4F4722CCFAAD}"/>
            </c:ext>
          </c:extLst>
        </c:ser>
        <c:ser>
          <c:idx val="2"/>
          <c:order val="2"/>
          <c:invertIfNegative val="0"/>
          <c:cat>
            <c:strRef>
              <c:f>'Income &amp; Exp'!$B$30:$B$50</c:f>
              <c:strCache>
                <c:ptCount val="21"/>
                <c:pt idx="0">
                  <c:v>Total Revenue (excluding capital transfers and contributions)</c:v>
                </c:pt>
                <c:pt idx="2">
                  <c:v>Expenditure By Type</c:v>
                </c:pt>
                <c:pt idx="3">
                  <c:v>Employee related costs</c:v>
                </c:pt>
                <c:pt idx="4">
                  <c:v>Remuneration of councillors</c:v>
                </c:pt>
                <c:pt idx="5">
                  <c:v>Debt impairment</c:v>
                </c:pt>
                <c:pt idx="6">
                  <c:v>Depreciation &amp; asset impairment</c:v>
                </c:pt>
                <c:pt idx="7">
                  <c:v>Repair and maintenance</c:v>
                </c:pt>
                <c:pt idx="8">
                  <c:v>Finance charges</c:v>
                </c:pt>
                <c:pt idx="9">
                  <c:v>Bulk purchases</c:v>
                </c:pt>
                <c:pt idx="10">
                  <c:v>Contracted services</c:v>
                </c:pt>
                <c:pt idx="11">
                  <c:v>Transfers and subsidies</c:v>
                </c:pt>
                <c:pt idx="12">
                  <c:v>Other expenditure</c:v>
                </c:pt>
                <c:pt idx="13">
                  <c:v>Loss on disposal of PPE</c:v>
                </c:pt>
                <c:pt idx="14">
                  <c:v>Total Expenditure</c:v>
                </c:pt>
                <c:pt idx="16">
                  <c:v>Surplus/(Deficit)</c:v>
                </c:pt>
                <c:pt idx="17">
                  <c:v>Transfers recognised - capital MIG</c:v>
                </c:pt>
                <c:pt idx="18">
                  <c:v>Transfers recognised - capital INEP</c:v>
                </c:pt>
                <c:pt idx="19">
                  <c:v>Contributed assets ( Investments)</c:v>
                </c:pt>
                <c:pt idx="20">
                  <c:v>Surplus/(Deficit) after capital transfers &amp; contributions</c:v>
                </c:pt>
              </c:strCache>
            </c:strRef>
          </c:cat>
          <c:val>
            <c:numRef>
              <c:f>'Income &amp; Exp'!$E$30:$E$50</c:f>
              <c:numCache>
                <c:formatCode>_ * #\ ##0.00_ ;_ * \-#\ ##0.00_ ;_ * "-"??_ ;_ @_ </c:formatCode>
                <c:ptCount val="21"/>
                <c:pt idx="0">
                  <c:v>15754758.15</c:v>
                </c:pt>
                <c:pt idx="3">
                  <c:v>9088248</c:v>
                </c:pt>
                <c:pt idx="4">
                  <c:v>1912502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1215150</c:v>
                </c:pt>
                <c:pt idx="10">
                  <c:v>2077635</c:v>
                </c:pt>
                <c:pt idx="11">
                  <c:v>0</c:v>
                </c:pt>
                <c:pt idx="12">
                  <c:v>7858585</c:v>
                </c:pt>
                <c:pt idx="14">
                  <c:v>22152120</c:v>
                </c:pt>
                <c:pt idx="16">
                  <c:v>-6397361.8499999996</c:v>
                </c:pt>
                <c:pt idx="17">
                  <c:v>6856549</c:v>
                </c:pt>
                <c:pt idx="18">
                  <c:v>299149.99</c:v>
                </c:pt>
                <c:pt idx="19">
                  <c:v>0</c:v>
                </c:pt>
                <c:pt idx="20">
                  <c:v>758337.14000000036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3-42FC-8BBB-4F4722CCFAAD}"/>
            </c:ext>
          </c:extLst>
        </c:ser>
        <c:ser>
          <c:idx val="3"/>
          <c:order val="3"/>
          <c:invertIfNegative val="0"/>
          <c:cat>
            <c:strRef>
              <c:f>'Income &amp; Exp'!$B$30:$B$50</c:f>
              <c:strCache>
                <c:ptCount val="21"/>
                <c:pt idx="0">
                  <c:v>Total Revenue (excluding capital transfers and contributions)</c:v>
                </c:pt>
                <c:pt idx="2">
                  <c:v>Expenditure By Type</c:v>
                </c:pt>
                <c:pt idx="3">
                  <c:v>Employee related costs</c:v>
                </c:pt>
                <c:pt idx="4">
                  <c:v>Remuneration of councillors</c:v>
                </c:pt>
                <c:pt idx="5">
                  <c:v>Debt impairment</c:v>
                </c:pt>
                <c:pt idx="6">
                  <c:v>Depreciation &amp; asset impairment</c:v>
                </c:pt>
                <c:pt idx="7">
                  <c:v>Repair and maintenance</c:v>
                </c:pt>
                <c:pt idx="8">
                  <c:v>Finance charges</c:v>
                </c:pt>
                <c:pt idx="9">
                  <c:v>Bulk purchases</c:v>
                </c:pt>
                <c:pt idx="10">
                  <c:v>Contracted services</c:v>
                </c:pt>
                <c:pt idx="11">
                  <c:v>Transfers and subsidies</c:v>
                </c:pt>
                <c:pt idx="12">
                  <c:v>Other expenditure</c:v>
                </c:pt>
                <c:pt idx="13">
                  <c:v>Loss on disposal of PPE</c:v>
                </c:pt>
                <c:pt idx="14">
                  <c:v>Total Expenditure</c:v>
                </c:pt>
                <c:pt idx="16">
                  <c:v>Surplus/(Deficit)</c:v>
                </c:pt>
                <c:pt idx="17">
                  <c:v>Transfers recognised - capital MIG</c:v>
                </c:pt>
                <c:pt idx="18">
                  <c:v>Transfers recognised - capital INEP</c:v>
                </c:pt>
                <c:pt idx="19">
                  <c:v>Contributed assets ( Investments)</c:v>
                </c:pt>
                <c:pt idx="20">
                  <c:v>Surplus/(Deficit) after capital transfers &amp; contributions</c:v>
                </c:pt>
              </c:strCache>
            </c:strRef>
          </c:cat>
          <c:val>
            <c:numRef>
              <c:f>'Income &amp; Exp'!$F$30:$F$50</c:f>
              <c:numCache>
                <c:formatCode>_ * #\ ##0.00_ ;_ * \-#\ ##0.00_ ;_ * "-"??_ ;_ @_ </c:formatCode>
                <c:ptCount val="21"/>
                <c:pt idx="0">
                  <c:v>162090232.94</c:v>
                </c:pt>
                <c:pt idx="3">
                  <c:v>27028640</c:v>
                </c:pt>
                <c:pt idx="4">
                  <c:v>5711984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5165409</c:v>
                </c:pt>
                <c:pt idx="10">
                  <c:v>5385298</c:v>
                </c:pt>
                <c:pt idx="11">
                  <c:v>0</c:v>
                </c:pt>
                <c:pt idx="12">
                  <c:v>24328728</c:v>
                </c:pt>
                <c:pt idx="13">
                  <c:v>0</c:v>
                </c:pt>
                <c:pt idx="14">
                  <c:v>67620059</c:v>
                </c:pt>
                <c:pt idx="16">
                  <c:v>94470173.939999998</c:v>
                </c:pt>
                <c:pt idx="17">
                  <c:v>7554030</c:v>
                </c:pt>
                <c:pt idx="18">
                  <c:v>1158157.8500000001</c:v>
                </c:pt>
                <c:pt idx="19">
                  <c:v>0</c:v>
                </c:pt>
                <c:pt idx="20">
                  <c:v>103182361.78999999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E3-42FC-8BBB-4F4722CCFAAD}"/>
            </c:ext>
          </c:extLst>
        </c:ser>
        <c:ser>
          <c:idx val="4"/>
          <c:order val="4"/>
          <c:invertIfNegative val="0"/>
          <c:cat>
            <c:strRef>
              <c:f>'Income &amp; Exp'!$B$30:$B$50</c:f>
              <c:strCache>
                <c:ptCount val="21"/>
                <c:pt idx="0">
                  <c:v>Total Revenue (excluding capital transfers and contributions)</c:v>
                </c:pt>
                <c:pt idx="2">
                  <c:v>Expenditure By Type</c:v>
                </c:pt>
                <c:pt idx="3">
                  <c:v>Employee related costs</c:v>
                </c:pt>
                <c:pt idx="4">
                  <c:v>Remuneration of councillors</c:v>
                </c:pt>
                <c:pt idx="5">
                  <c:v>Debt impairment</c:v>
                </c:pt>
                <c:pt idx="6">
                  <c:v>Depreciation &amp; asset impairment</c:v>
                </c:pt>
                <c:pt idx="7">
                  <c:v>Repair and maintenance</c:v>
                </c:pt>
                <c:pt idx="8">
                  <c:v>Finance charges</c:v>
                </c:pt>
                <c:pt idx="9">
                  <c:v>Bulk purchases</c:v>
                </c:pt>
                <c:pt idx="10">
                  <c:v>Contracted services</c:v>
                </c:pt>
                <c:pt idx="11">
                  <c:v>Transfers and subsidies</c:v>
                </c:pt>
                <c:pt idx="12">
                  <c:v>Other expenditure</c:v>
                </c:pt>
                <c:pt idx="13">
                  <c:v>Loss on disposal of PPE</c:v>
                </c:pt>
                <c:pt idx="14">
                  <c:v>Total Expenditure</c:v>
                </c:pt>
                <c:pt idx="16">
                  <c:v>Surplus/(Deficit)</c:v>
                </c:pt>
                <c:pt idx="17">
                  <c:v>Transfers recognised - capital MIG</c:v>
                </c:pt>
                <c:pt idx="18">
                  <c:v>Transfers recognised - capital INEP</c:v>
                </c:pt>
                <c:pt idx="19">
                  <c:v>Contributed assets ( Investments)</c:v>
                </c:pt>
                <c:pt idx="20">
                  <c:v>Surplus/(Deficit) after capital transfers &amp; contributions</c:v>
                </c:pt>
              </c:strCache>
            </c:strRef>
          </c:cat>
          <c:val>
            <c:numRef>
              <c:f>'Income &amp; Exp'!$G$30:$G$50</c:f>
              <c:numCache>
                <c:formatCode>_ * #\ ##0.00_ ;_ * \-#\ ##0.00_ ;_ * "-"??_ ;_ @_ </c:formatCode>
                <c:ptCount val="21"/>
                <c:pt idx="0">
                  <c:v>34.104194615382042</c:v>
                </c:pt>
                <c:pt idx="3">
                  <c:v>22.637790272571909</c:v>
                </c:pt>
                <c:pt idx="4">
                  <c:v>22.707028334285408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26.640229535923481</c:v>
                </c:pt>
                <c:pt idx="10">
                  <c:v>16.459649766444066</c:v>
                </c:pt>
                <c:pt idx="12">
                  <c:v>20.914029057084011</c:v>
                </c:pt>
                <c:pt idx="14">
                  <c:v>16.144182765811848</c:v>
                </c:pt>
                <c:pt idx="17">
                  <c:v>13.199654021562496</c:v>
                </c:pt>
                <c:pt idx="18">
                  <c:v>16.545112142857143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E3-42FC-8BBB-4F4722CCF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22944"/>
        <c:axId val="237524480"/>
      </c:barChart>
      <c:catAx>
        <c:axId val="23752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7524480"/>
        <c:crosses val="autoZero"/>
        <c:auto val="1"/>
        <c:lblAlgn val="ctr"/>
        <c:lblOffset val="100"/>
        <c:noMultiLvlLbl val="0"/>
      </c:catAx>
      <c:valAx>
        <c:axId val="237524480"/>
        <c:scaling>
          <c:orientation val="minMax"/>
        </c:scaling>
        <c:delete val="0"/>
        <c:axPos val="l"/>
        <c:majorGridlines/>
        <c:numFmt formatCode="_ * #\ ##0.00_ ;_ * \-#\ ##0.00_ ;_ * &quot;-&quot;??_ ;_ @_ " sourceLinked="1"/>
        <c:majorTickMark val="out"/>
        <c:minorTickMark val="none"/>
        <c:tickLblPos val="nextTo"/>
        <c:crossAx val="237522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FF0000"/>
  </sheetPr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1</xdr:row>
      <xdr:rowOff>123825</xdr:rowOff>
    </xdr:from>
    <xdr:to>
      <xdr:col>7</xdr:col>
      <xdr:colOff>638174</xdr:colOff>
      <xdr:row>19</xdr:row>
      <xdr:rowOff>173281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314325"/>
          <a:ext cx="4114799" cy="3478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22:H22"/>
  <sheetViews>
    <sheetView tabSelected="1" topLeftCell="A14" workbookViewId="0">
      <selection activeCell="J23" sqref="J23"/>
    </sheetView>
  </sheetViews>
  <sheetFormatPr defaultRowHeight="14.4" x14ac:dyDescent="0.3"/>
  <cols>
    <col min="8" max="8" width="19.33203125" customWidth="1"/>
  </cols>
  <sheetData>
    <row r="22" spans="2:8" ht="87.75" customHeight="1" x14ac:dyDescent="0.3">
      <c r="B22" s="99"/>
      <c r="C22" s="375" t="s">
        <v>513</v>
      </c>
      <c r="D22" s="375"/>
      <c r="E22" s="375"/>
      <c r="F22" s="375"/>
      <c r="G22" s="375"/>
      <c r="H22" s="375"/>
    </row>
  </sheetData>
  <mergeCells count="1">
    <mergeCell ref="C22:H2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1:Q53"/>
  <sheetViews>
    <sheetView topLeftCell="A29" workbookViewId="0">
      <selection activeCell="E38" sqref="E38"/>
    </sheetView>
  </sheetViews>
  <sheetFormatPr defaultRowHeight="14.4" x14ac:dyDescent="0.3"/>
  <cols>
    <col min="3" max="3" width="12.6640625" customWidth="1"/>
    <col min="4" max="4" width="22.109375" customWidth="1"/>
  </cols>
  <sheetData>
    <row r="1" spans="2:9" ht="15.6" x14ac:dyDescent="0.3">
      <c r="B1" s="164" t="s">
        <v>225</v>
      </c>
      <c r="C1" s="164"/>
      <c r="D1" s="170"/>
      <c r="E1" s="156"/>
      <c r="F1" s="156"/>
      <c r="G1" s="156"/>
      <c r="H1" s="156"/>
      <c r="I1" s="156"/>
    </row>
    <row r="2" spans="2:9" x14ac:dyDescent="0.3">
      <c r="B2" s="161"/>
      <c r="C2" s="161"/>
      <c r="D2" s="170"/>
      <c r="E2" s="156"/>
      <c r="F2" s="156"/>
      <c r="G2" s="156"/>
      <c r="H2" s="156"/>
      <c r="I2" s="156"/>
    </row>
    <row r="3" spans="2:9" x14ac:dyDescent="0.3">
      <c r="B3" s="165" t="s">
        <v>226</v>
      </c>
      <c r="C3" s="165"/>
      <c r="D3" s="171"/>
      <c r="E3" s="156"/>
      <c r="F3" s="156"/>
      <c r="G3" s="156"/>
      <c r="H3" s="156"/>
      <c r="I3" s="156"/>
    </row>
    <row r="4" spans="2:9" x14ac:dyDescent="0.3">
      <c r="B4" s="165"/>
      <c r="C4" s="165"/>
      <c r="D4" s="171"/>
      <c r="E4" s="156"/>
      <c r="F4" s="156"/>
      <c r="G4" s="156"/>
      <c r="H4" s="156"/>
      <c r="I4" s="156"/>
    </row>
    <row r="5" spans="2:9" x14ac:dyDescent="0.3">
      <c r="B5" s="166" t="s">
        <v>227</v>
      </c>
      <c r="C5" s="166" t="s">
        <v>228</v>
      </c>
      <c r="D5" s="172" t="s">
        <v>229</v>
      </c>
      <c r="E5" s="156"/>
      <c r="F5" s="156"/>
      <c r="G5" s="156"/>
      <c r="H5" s="156"/>
      <c r="I5" s="156"/>
    </row>
    <row r="6" spans="2:9" x14ac:dyDescent="0.3">
      <c r="B6" s="159">
        <v>1</v>
      </c>
      <c r="C6" s="159">
        <v>0</v>
      </c>
      <c r="D6" s="159">
        <v>0</v>
      </c>
      <c r="E6" s="158"/>
      <c r="F6" s="169"/>
      <c r="G6" s="156"/>
      <c r="H6" s="156"/>
      <c r="I6" s="156"/>
    </row>
    <row r="7" spans="2:9" x14ac:dyDescent="0.3">
      <c r="B7" s="159">
        <v>2</v>
      </c>
      <c r="C7" s="159">
        <v>0</v>
      </c>
      <c r="D7" s="159">
        <v>0</v>
      </c>
      <c r="E7" s="165"/>
      <c r="F7" s="169"/>
      <c r="G7" s="169"/>
      <c r="H7" s="156"/>
      <c r="I7" s="156"/>
    </row>
    <row r="8" spans="2:9" x14ac:dyDescent="0.3">
      <c r="B8" s="159">
        <v>3</v>
      </c>
      <c r="C8" s="159">
        <v>4</v>
      </c>
      <c r="D8" s="159">
        <v>4</v>
      </c>
      <c r="E8" s="165"/>
      <c r="F8" s="156"/>
      <c r="G8" s="156"/>
      <c r="H8" s="156"/>
      <c r="I8" s="156"/>
    </row>
    <row r="9" spans="2:9" x14ac:dyDescent="0.3">
      <c r="B9" s="159">
        <v>4</v>
      </c>
      <c r="C9" s="159">
        <v>1</v>
      </c>
      <c r="D9" s="159">
        <v>1</v>
      </c>
      <c r="E9" s="165"/>
      <c r="F9" s="156"/>
      <c r="G9" s="156"/>
      <c r="H9" s="156"/>
      <c r="I9" s="156"/>
    </row>
    <row r="10" spans="2:9" x14ac:dyDescent="0.3">
      <c r="B10" s="159">
        <v>5</v>
      </c>
      <c r="C10" s="159">
        <v>0</v>
      </c>
      <c r="D10" s="159">
        <v>0</v>
      </c>
      <c r="E10" s="165"/>
      <c r="F10" s="156"/>
      <c r="G10" s="156"/>
      <c r="H10" s="156"/>
      <c r="I10" s="156"/>
    </row>
    <row r="11" spans="2:9" x14ac:dyDescent="0.3">
      <c r="B11" s="159">
        <v>6</v>
      </c>
      <c r="C11" s="159">
        <v>0</v>
      </c>
      <c r="D11" s="159">
        <v>0</v>
      </c>
      <c r="E11" s="165"/>
      <c r="F11" s="156"/>
      <c r="G11" s="156"/>
      <c r="H11" s="156"/>
      <c r="I11" s="156"/>
    </row>
    <row r="12" spans="2:9" x14ac:dyDescent="0.3">
      <c r="B12" s="159">
        <v>7</v>
      </c>
      <c r="C12" s="159">
        <v>0</v>
      </c>
      <c r="D12" s="159">
        <v>0</v>
      </c>
      <c r="E12" s="165"/>
      <c r="F12" s="156"/>
      <c r="G12" s="156"/>
      <c r="H12" s="156"/>
      <c r="I12" s="156"/>
    </row>
    <row r="13" spans="2:9" x14ac:dyDescent="0.3">
      <c r="B13" s="159">
        <v>8</v>
      </c>
      <c r="C13" s="159">
        <v>0</v>
      </c>
      <c r="D13" s="159">
        <v>0</v>
      </c>
      <c r="E13" s="165"/>
      <c r="F13" s="156"/>
      <c r="G13" s="156"/>
      <c r="H13" s="156"/>
      <c r="I13" s="156"/>
    </row>
    <row r="14" spans="2:9" x14ac:dyDescent="0.3">
      <c r="B14" s="159">
        <v>9</v>
      </c>
      <c r="C14" s="159">
        <v>4</v>
      </c>
      <c r="D14" s="159">
        <v>4</v>
      </c>
      <c r="E14" s="165"/>
      <c r="F14" s="156"/>
      <c r="G14" s="156"/>
      <c r="H14" s="156"/>
      <c r="I14" s="156"/>
    </row>
    <row r="15" spans="2:9" x14ac:dyDescent="0.3">
      <c r="B15" s="159">
        <v>10</v>
      </c>
      <c r="C15" s="159">
        <v>0</v>
      </c>
      <c r="D15" s="159">
        <v>0</v>
      </c>
      <c r="E15" s="165"/>
      <c r="F15" s="156"/>
      <c r="G15" s="156"/>
      <c r="H15" s="156"/>
      <c r="I15" s="156"/>
    </row>
    <row r="16" spans="2:9" x14ac:dyDescent="0.3">
      <c r="B16" s="159">
        <v>11</v>
      </c>
      <c r="C16" s="159">
        <v>0</v>
      </c>
      <c r="D16" s="159">
        <v>0</v>
      </c>
      <c r="E16" s="165"/>
      <c r="F16" s="156"/>
      <c r="G16" s="156"/>
      <c r="H16" s="156"/>
      <c r="I16" s="156"/>
    </row>
    <row r="17" spans="2:9" x14ac:dyDescent="0.3">
      <c r="B17" s="159">
        <v>12</v>
      </c>
      <c r="C17" s="159">
        <v>0</v>
      </c>
      <c r="D17" s="159">
        <v>0</v>
      </c>
      <c r="E17" s="165"/>
      <c r="F17" s="156"/>
      <c r="G17" s="156"/>
      <c r="H17" s="156"/>
      <c r="I17" s="156"/>
    </row>
    <row r="18" spans="2:9" x14ac:dyDescent="0.3">
      <c r="B18" s="159">
        <v>13</v>
      </c>
      <c r="C18" s="159">
        <v>30</v>
      </c>
      <c r="D18" s="159">
        <v>30</v>
      </c>
      <c r="E18" s="165"/>
      <c r="F18" s="156"/>
      <c r="G18" s="156"/>
      <c r="H18" s="156"/>
      <c r="I18" s="156"/>
    </row>
    <row r="19" spans="2:9" x14ac:dyDescent="0.3">
      <c r="B19" s="159">
        <v>14</v>
      </c>
      <c r="C19" s="159">
        <v>20</v>
      </c>
      <c r="D19" s="159">
        <v>20</v>
      </c>
      <c r="E19" s="165"/>
      <c r="F19" s="156"/>
      <c r="G19" s="156"/>
      <c r="H19" s="156"/>
      <c r="I19" s="156"/>
    </row>
    <row r="20" spans="2:9" x14ac:dyDescent="0.3">
      <c r="B20" s="159">
        <v>15</v>
      </c>
      <c r="C20" s="159">
        <v>17</v>
      </c>
      <c r="D20" s="159">
        <v>17</v>
      </c>
      <c r="E20" s="165"/>
      <c r="F20" s="156"/>
      <c r="G20" s="156"/>
      <c r="H20" s="156"/>
      <c r="I20" s="156"/>
    </row>
    <row r="21" spans="2:9" x14ac:dyDescent="0.3">
      <c r="B21" s="159">
        <v>16</v>
      </c>
      <c r="C21" s="159">
        <v>0</v>
      </c>
      <c r="D21" s="159">
        <v>0</v>
      </c>
      <c r="E21" s="165"/>
      <c r="F21" s="156"/>
      <c r="G21" s="156"/>
      <c r="H21" s="156"/>
      <c r="I21" s="156"/>
    </row>
    <row r="22" spans="2:9" x14ac:dyDescent="0.3">
      <c r="B22" s="159">
        <v>17</v>
      </c>
      <c r="C22" s="159">
        <v>0</v>
      </c>
      <c r="D22" s="159">
        <v>0</v>
      </c>
      <c r="E22" s="165"/>
      <c r="F22" s="156"/>
      <c r="G22" s="156"/>
      <c r="H22" s="156"/>
      <c r="I22" s="156"/>
    </row>
    <row r="23" spans="2:9" x14ac:dyDescent="0.3">
      <c r="B23" s="159">
        <v>18</v>
      </c>
      <c r="C23" s="159">
        <v>0</v>
      </c>
      <c r="D23" s="159">
        <v>0</v>
      </c>
      <c r="E23" s="165"/>
      <c r="F23" s="156"/>
      <c r="G23" s="156"/>
      <c r="H23" s="156"/>
      <c r="I23" s="156"/>
    </row>
    <row r="24" spans="2:9" x14ac:dyDescent="0.3">
      <c r="B24" s="159">
        <v>19</v>
      </c>
      <c r="C24" s="159">
        <v>45</v>
      </c>
      <c r="D24" s="159">
        <v>45</v>
      </c>
      <c r="E24" s="165"/>
      <c r="F24" s="156"/>
      <c r="G24" s="156"/>
      <c r="H24" s="156"/>
      <c r="I24" s="156"/>
    </row>
    <row r="25" spans="2:9" x14ac:dyDescent="0.3">
      <c r="B25" s="159">
        <v>20</v>
      </c>
      <c r="C25" s="159">
        <v>0</v>
      </c>
      <c r="D25" s="159">
        <v>0</v>
      </c>
      <c r="E25" s="165"/>
      <c r="F25" s="156"/>
      <c r="G25" s="156"/>
      <c r="H25" s="156"/>
      <c r="I25" s="156"/>
    </row>
    <row r="26" spans="2:9" x14ac:dyDescent="0.3">
      <c r="B26" s="159">
        <v>21</v>
      </c>
      <c r="C26" s="159">
        <v>0</v>
      </c>
      <c r="D26" s="159">
        <v>0</v>
      </c>
      <c r="E26" s="165"/>
      <c r="F26" s="156"/>
      <c r="G26" s="156"/>
      <c r="H26" s="156"/>
      <c r="I26" s="156"/>
    </row>
    <row r="27" spans="2:9" x14ac:dyDescent="0.3">
      <c r="B27" s="159">
        <v>22</v>
      </c>
      <c r="C27" s="159">
        <v>34</v>
      </c>
      <c r="D27" s="159">
        <v>34</v>
      </c>
      <c r="E27" s="165"/>
      <c r="F27" s="156"/>
      <c r="G27" s="156"/>
      <c r="H27" s="156"/>
      <c r="I27" s="156"/>
    </row>
    <row r="28" spans="2:9" x14ac:dyDescent="0.3">
      <c r="B28" s="159">
        <v>23</v>
      </c>
      <c r="C28" s="159">
        <v>29</v>
      </c>
      <c r="D28" s="159">
        <v>29</v>
      </c>
      <c r="E28" s="165"/>
      <c r="F28" s="156"/>
      <c r="G28" s="156"/>
      <c r="H28" s="156"/>
      <c r="I28" s="156"/>
    </row>
    <row r="29" spans="2:9" x14ac:dyDescent="0.3">
      <c r="B29" s="159">
        <v>24</v>
      </c>
      <c r="C29" s="159">
        <v>0</v>
      </c>
      <c r="D29" s="159">
        <v>0</v>
      </c>
      <c r="E29" s="165"/>
      <c r="F29" s="156"/>
      <c r="G29" s="156"/>
      <c r="H29" s="156"/>
      <c r="I29" s="156"/>
    </row>
    <row r="30" spans="2:9" x14ac:dyDescent="0.3">
      <c r="B30" s="159">
        <v>25</v>
      </c>
      <c r="C30" s="159">
        <v>0</v>
      </c>
      <c r="D30" s="159">
        <v>0</v>
      </c>
      <c r="E30" s="165"/>
      <c r="F30" s="156"/>
      <c r="G30" s="156"/>
      <c r="H30" s="156"/>
      <c r="I30" s="156"/>
    </row>
    <row r="31" spans="2:9" x14ac:dyDescent="0.3">
      <c r="B31" s="159">
        <v>26</v>
      </c>
      <c r="C31" s="159">
        <v>0</v>
      </c>
      <c r="D31" s="159">
        <v>0</v>
      </c>
      <c r="E31" s="165"/>
      <c r="F31" s="156"/>
      <c r="G31" s="156"/>
      <c r="H31" s="156"/>
      <c r="I31" s="156"/>
    </row>
    <row r="32" spans="2:9" x14ac:dyDescent="0.3">
      <c r="B32" s="159">
        <v>27</v>
      </c>
      <c r="C32" s="159">
        <v>0</v>
      </c>
      <c r="D32" s="159">
        <v>0</v>
      </c>
      <c r="E32" s="165"/>
      <c r="F32" s="156"/>
      <c r="G32" s="156"/>
      <c r="H32" s="156"/>
      <c r="I32" s="156"/>
    </row>
    <row r="33" spans="2:17" x14ac:dyDescent="0.3">
      <c r="B33" s="159">
        <v>28</v>
      </c>
      <c r="C33" s="159">
        <v>101</v>
      </c>
      <c r="D33" s="159">
        <v>321</v>
      </c>
      <c r="E33" s="165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</row>
    <row r="34" spans="2:17" x14ac:dyDescent="0.3">
      <c r="B34" s="159">
        <v>29</v>
      </c>
      <c r="C34" s="160">
        <v>6</v>
      </c>
      <c r="D34" s="159">
        <v>6</v>
      </c>
      <c r="E34" s="165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</row>
    <row r="35" spans="2:17" s="202" customFormat="1" x14ac:dyDescent="0.3">
      <c r="B35" s="159">
        <v>30</v>
      </c>
      <c r="C35" s="159">
        <v>0</v>
      </c>
      <c r="D35" s="159">
        <v>0</v>
      </c>
      <c r="E35" s="205"/>
    </row>
    <row r="36" spans="2:17" x14ac:dyDescent="0.3">
      <c r="B36" s="159"/>
      <c r="C36" s="217">
        <f>SUM(C6:C35)</f>
        <v>291</v>
      </c>
      <c r="D36" s="217">
        <f>SUM(D6:D35)</f>
        <v>511</v>
      </c>
      <c r="E36" s="165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</row>
    <row r="37" spans="2:17" x14ac:dyDescent="0.3">
      <c r="B37" s="167"/>
      <c r="C37" s="157" t="s">
        <v>29</v>
      </c>
      <c r="D37" s="159" t="s">
        <v>131</v>
      </c>
      <c r="E37" s="168" t="s">
        <v>31</v>
      </c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</row>
    <row r="38" spans="2:17" s="106" customFormat="1" x14ac:dyDescent="0.3">
      <c r="B38" s="166" t="s">
        <v>230</v>
      </c>
      <c r="C38" s="206">
        <v>1150064.5150192</v>
      </c>
      <c r="D38" s="262">
        <v>41058</v>
      </c>
      <c r="E38" s="163">
        <f>D38/C38*100</f>
        <v>3.5700605891065642</v>
      </c>
    </row>
    <row r="39" spans="2:17" x14ac:dyDescent="0.3">
      <c r="B39" s="156"/>
      <c r="C39" s="156"/>
      <c r="D39" s="173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</row>
    <row r="40" spans="2:17" x14ac:dyDescent="0.3">
      <c r="B40" s="175"/>
      <c r="C40" s="176"/>
      <c r="D40" s="177"/>
      <c r="E40" s="176"/>
      <c r="F40" s="176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</row>
    <row r="41" spans="2:17" x14ac:dyDescent="0.3">
      <c r="B41" s="162" t="s">
        <v>454</v>
      </c>
      <c r="C41" s="161"/>
      <c r="D41" s="170"/>
      <c r="E41" s="161"/>
      <c r="F41" s="161"/>
      <c r="G41" s="161"/>
      <c r="H41" s="156"/>
      <c r="I41" s="156"/>
      <c r="J41" s="156"/>
      <c r="K41" s="156"/>
      <c r="L41" s="156"/>
      <c r="M41" s="156"/>
      <c r="N41" s="156"/>
      <c r="O41" s="156"/>
      <c r="P41" s="156"/>
      <c r="Q41" s="156"/>
    </row>
    <row r="42" spans="2:17" x14ac:dyDescent="0.3">
      <c r="B42" s="156" t="s">
        <v>231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</row>
    <row r="43" spans="2:17" x14ac:dyDescent="0.3">
      <c r="B43" s="156" t="s">
        <v>232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</row>
    <row r="44" spans="2:17" x14ac:dyDescent="0.3">
      <c r="B44" s="161" t="s">
        <v>233</v>
      </c>
      <c r="C44" s="161"/>
      <c r="D44" s="170"/>
      <c r="E44" s="161"/>
      <c r="F44" s="161"/>
      <c r="G44" s="161"/>
      <c r="H44" s="156"/>
      <c r="I44" s="156"/>
      <c r="J44" s="156"/>
      <c r="K44" s="156"/>
      <c r="L44" s="156"/>
      <c r="M44" s="156"/>
      <c r="N44" s="156"/>
      <c r="O44" s="156"/>
      <c r="P44" s="156"/>
      <c r="Q44" s="156"/>
    </row>
    <row r="45" spans="2:17" x14ac:dyDescent="0.3"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</row>
    <row r="46" spans="2:17" x14ac:dyDescent="0.3">
      <c r="B46" s="161" t="s">
        <v>486</v>
      </c>
      <c r="C46" s="161"/>
      <c r="D46" s="170"/>
      <c r="E46" s="161"/>
      <c r="F46" s="161"/>
      <c r="G46" s="161"/>
      <c r="H46" s="156"/>
      <c r="I46" s="156"/>
      <c r="J46" s="156"/>
      <c r="K46" s="156"/>
      <c r="L46" s="156"/>
      <c r="M46" s="156"/>
      <c r="N46" s="156"/>
      <c r="O46" s="156"/>
      <c r="P46" s="156"/>
      <c r="Q46" s="156"/>
    </row>
    <row r="47" spans="2:17" x14ac:dyDescent="0.3">
      <c r="B47" s="161" t="s">
        <v>234</v>
      </c>
      <c r="C47" s="161"/>
      <c r="D47" s="170"/>
      <c r="E47" s="161"/>
      <c r="F47" s="161"/>
      <c r="G47" s="161"/>
      <c r="H47" s="156"/>
      <c r="I47" s="156"/>
      <c r="J47" s="156"/>
      <c r="K47" s="156"/>
      <c r="L47" s="156"/>
      <c r="M47" s="156"/>
      <c r="N47" s="156"/>
      <c r="O47" s="156"/>
      <c r="P47" s="156"/>
      <c r="Q47" s="156"/>
    </row>
    <row r="48" spans="2:17" x14ac:dyDescent="0.3">
      <c r="B48" s="161" t="s">
        <v>235</v>
      </c>
      <c r="C48" s="161"/>
      <c r="D48" s="170"/>
      <c r="E48" s="161"/>
      <c r="F48" s="161"/>
      <c r="G48" s="161"/>
      <c r="H48" s="156"/>
      <c r="I48" s="156"/>
      <c r="J48" s="156"/>
      <c r="K48" s="156"/>
      <c r="L48" s="156"/>
      <c r="M48" s="156"/>
      <c r="N48" s="156"/>
      <c r="O48" s="156"/>
      <c r="P48" s="156"/>
      <c r="Q48" s="156"/>
    </row>
    <row r="49" spans="2:17" x14ac:dyDescent="0.3">
      <c r="B49" s="161" t="s">
        <v>236</v>
      </c>
      <c r="C49" s="161"/>
      <c r="D49" s="170"/>
      <c r="E49" s="161"/>
      <c r="F49" s="161"/>
      <c r="G49" s="161"/>
      <c r="H49" s="156"/>
      <c r="I49" s="156"/>
      <c r="J49" s="156"/>
      <c r="K49" s="156"/>
      <c r="L49" s="156"/>
      <c r="M49" s="156"/>
      <c r="N49" s="156"/>
      <c r="O49" s="156"/>
      <c r="P49" s="156"/>
      <c r="Q49" s="156"/>
    </row>
    <row r="50" spans="2:17" x14ac:dyDescent="0.3">
      <c r="B50" s="161" t="s">
        <v>237</v>
      </c>
      <c r="C50" s="161"/>
      <c r="D50" s="170"/>
      <c r="E50" s="161"/>
      <c r="F50" s="161"/>
      <c r="G50" s="161"/>
    </row>
    <row r="51" spans="2:17" x14ac:dyDescent="0.3">
      <c r="B51" s="161" t="s">
        <v>238</v>
      </c>
      <c r="C51" s="161"/>
      <c r="D51" s="170"/>
      <c r="E51" s="161"/>
      <c r="F51" s="161"/>
      <c r="G51" s="161"/>
    </row>
    <row r="53" spans="2:17" x14ac:dyDescent="0.3">
      <c r="B53" s="161" t="s">
        <v>487</v>
      </c>
      <c r="C53" s="156"/>
      <c r="D53" s="156"/>
      <c r="E53" s="156"/>
      <c r="F53" s="156"/>
      <c r="G53" s="156"/>
    </row>
  </sheetData>
  <pageMargins left="1.0986614173228348" right="0.70866141732283472" top="0.74803149606299213" bottom="0.74803149606299213" header="0.31496062992125984" footer="0.31496062992125984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I56"/>
  <sheetViews>
    <sheetView view="pageLayout" topLeftCell="A3" zoomScaleNormal="100" workbookViewId="0">
      <selection activeCell="E11" sqref="E11"/>
    </sheetView>
  </sheetViews>
  <sheetFormatPr defaultRowHeight="14.4" x14ac:dyDescent="0.3"/>
  <cols>
    <col min="1" max="1" width="48.6640625" customWidth="1"/>
    <col min="2" max="2" width="4.33203125" customWidth="1"/>
    <col min="3" max="3" width="16.21875" customWidth="1"/>
    <col min="4" max="5" width="15.109375" style="205" customWidth="1"/>
    <col min="7" max="7" width="6.33203125" customWidth="1"/>
    <col min="9" max="9" width="14.33203125" customWidth="1"/>
  </cols>
  <sheetData>
    <row r="1" spans="1:9" x14ac:dyDescent="0.3">
      <c r="A1" s="183" t="s">
        <v>511</v>
      </c>
      <c r="B1" s="184"/>
      <c r="C1" s="181"/>
      <c r="D1" s="181"/>
      <c r="E1" s="181"/>
      <c r="F1" s="182"/>
      <c r="G1" s="182"/>
      <c r="H1" s="182"/>
    </row>
    <row r="2" spans="1:9" x14ac:dyDescent="0.3">
      <c r="A2" s="182"/>
      <c r="B2" s="184"/>
      <c r="C2" s="181"/>
      <c r="D2" s="181"/>
      <c r="E2" s="181"/>
      <c r="F2" s="182"/>
      <c r="G2" s="182"/>
      <c r="H2" s="182"/>
    </row>
    <row r="3" spans="1:9" x14ac:dyDescent="0.3">
      <c r="A3" s="384" t="s">
        <v>27</v>
      </c>
      <c r="B3" s="384"/>
      <c r="C3" s="186"/>
      <c r="D3" s="185"/>
      <c r="E3" s="185"/>
      <c r="F3" s="182"/>
      <c r="G3" s="182"/>
      <c r="H3" s="182"/>
    </row>
    <row r="4" spans="1:9" x14ac:dyDescent="0.3">
      <c r="A4" s="384"/>
      <c r="B4" s="384"/>
      <c r="C4" s="186" t="s">
        <v>22</v>
      </c>
      <c r="D4" s="186" t="s">
        <v>23</v>
      </c>
      <c r="E4" s="186" t="s">
        <v>24</v>
      </c>
      <c r="F4" s="182"/>
      <c r="G4" s="182"/>
      <c r="H4" s="182"/>
    </row>
    <row r="5" spans="1:9" x14ac:dyDescent="0.3">
      <c r="A5" s="187"/>
      <c r="B5" s="184"/>
      <c r="C5" s="181"/>
      <c r="D5" s="188"/>
      <c r="E5" s="188"/>
      <c r="F5" s="182"/>
      <c r="G5" s="182"/>
      <c r="H5" s="182"/>
    </row>
    <row r="6" spans="1:9" x14ac:dyDescent="0.3">
      <c r="A6" s="189" t="s">
        <v>239</v>
      </c>
      <c r="B6" s="184"/>
      <c r="C6" s="181"/>
      <c r="D6" s="181"/>
      <c r="E6" s="181"/>
      <c r="F6" s="182"/>
      <c r="G6" s="182"/>
      <c r="H6" s="182"/>
    </row>
    <row r="7" spans="1:9" x14ac:dyDescent="0.3">
      <c r="A7" s="189"/>
      <c r="B7" s="184"/>
      <c r="C7" s="181"/>
      <c r="D7" s="181"/>
      <c r="E7" s="181"/>
      <c r="F7" s="182"/>
      <c r="G7" s="182"/>
      <c r="H7" s="182"/>
      <c r="I7" s="249"/>
    </row>
    <row r="8" spans="1:9" x14ac:dyDescent="0.3">
      <c r="A8" s="190" t="s">
        <v>240</v>
      </c>
      <c r="B8" s="184"/>
      <c r="C8" s="181"/>
      <c r="D8" s="181"/>
      <c r="E8" s="181"/>
      <c r="F8" s="182"/>
      <c r="G8" s="198" t="s">
        <v>31</v>
      </c>
      <c r="H8" s="182"/>
      <c r="I8" s="249"/>
    </row>
    <row r="9" spans="1:9" x14ac:dyDescent="0.3">
      <c r="A9" s="191" t="s">
        <v>241</v>
      </c>
      <c r="B9" s="184"/>
      <c r="C9" s="192">
        <f>SUM(C10:C14)</f>
        <v>308264450</v>
      </c>
      <c r="D9" s="192">
        <f>SUM(D10:D14)</f>
        <v>0</v>
      </c>
      <c r="E9" s="192">
        <f>SUM(E10:E14)</f>
        <v>83902061</v>
      </c>
      <c r="F9" s="182"/>
      <c r="G9" s="183">
        <f>E9/C9*100</f>
        <v>27.217559793222996</v>
      </c>
      <c r="H9" s="182"/>
      <c r="I9" s="250"/>
    </row>
    <row r="10" spans="1:9" x14ac:dyDescent="0.3">
      <c r="A10" s="193" t="s">
        <v>242</v>
      </c>
      <c r="B10" s="184"/>
      <c r="C10" s="180">
        <v>297936000</v>
      </c>
      <c r="D10" s="180">
        <v>0</v>
      </c>
      <c r="E10" s="180">
        <f>66181104+16282002</f>
        <v>82463106</v>
      </c>
      <c r="F10" s="182"/>
      <c r="G10" s="182"/>
      <c r="H10" s="182"/>
    </row>
    <row r="11" spans="1:9" x14ac:dyDescent="0.3">
      <c r="A11" s="193" t="s">
        <v>243</v>
      </c>
      <c r="B11" s="184"/>
      <c r="C11" s="180">
        <v>2000000</v>
      </c>
      <c r="D11" s="180">
        <v>0</v>
      </c>
      <c r="E11" s="180">
        <v>125000</v>
      </c>
      <c r="F11" s="182"/>
      <c r="G11" s="182">
        <f>E11/C11*100</f>
        <v>6.25</v>
      </c>
      <c r="H11" s="182"/>
    </row>
    <row r="12" spans="1:9" x14ac:dyDescent="0.3">
      <c r="A12" s="193" t="s">
        <v>244</v>
      </c>
      <c r="B12" s="184"/>
      <c r="C12" s="180">
        <v>1467000</v>
      </c>
      <c r="D12" s="180">
        <v>0</v>
      </c>
      <c r="E12" s="180">
        <v>552160</v>
      </c>
      <c r="F12" s="182"/>
      <c r="G12" s="182">
        <f>E12/C12*100</f>
        <v>37.638718473074299</v>
      </c>
      <c r="H12" s="182"/>
    </row>
    <row r="13" spans="1:9" s="202" customFormat="1" x14ac:dyDescent="0.3">
      <c r="A13" s="193" t="s">
        <v>512</v>
      </c>
      <c r="B13" s="184"/>
      <c r="C13" s="180">
        <v>4000000</v>
      </c>
      <c r="D13" s="180">
        <v>0</v>
      </c>
      <c r="E13" s="180">
        <v>0</v>
      </c>
      <c r="F13" s="182"/>
      <c r="G13" s="182"/>
      <c r="H13" s="182"/>
    </row>
    <row r="14" spans="1:9" x14ac:dyDescent="0.3">
      <c r="A14" s="193" t="s">
        <v>455</v>
      </c>
      <c r="B14" s="184"/>
      <c r="C14" s="215">
        <v>2861450</v>
      </c>
      <c r="D14" s="180">
        <v>0</v>
      </c>
      <c r="E14" s="180">
        <v>761795</v>
      </c>
      <c r="F14" s="182"/>
      <c r="G14" s="182">
        <f>E14/C14*100</f>
        <v>26.622691292875988</v>
      </c>
      <c r="H14" s="182"/>
    </row>
    <row r="15" spans="1:9" s="202" customFormat="1" x14ac:dyDescent="0.3">
      <c r="A15" s="193"/>
      <c r="B15" s="184"/>
      <c r="C15" s="180"/>
      <c r="D15" s="180"/>
      <c r="E15" s="180"/>
      <c r="F15" s="182"/>
      <c r="G15" s="182"/>
      <c r="H15" s="182"/>
    </row>
    <row r="16" spans="1:9" x14ac:dyDescent="0.3">
      <c r="A16" s="194" t="s">
        <v>245</v>
      </c>
      <c r="B16" s="184"/>
      <c r="C16" s="192">
        <f>SUM(C10:C14)</f>
        <v>308264450</v>
      </c>
      <c r="D16" s="192">
        <f>SUM(D10:D14)</f>
        <v>0</v>
      </c>
      <c r="E16" s="192">
        <f>SUM(E10:E15)</f>
        <v>83902061</v>
      </c>
      <c r="F16" s="182"/>
      <c r="G16" s="182"/>
      <c r="H16" s="182"/>
    </row>
    <row r="17" spans="1:8" x14ac:dyDescent="0.3">
      <c r="A17" s="182"/>
      <c r="B17" s="184"/>
      <c r="C17" s="181"/>
      <c r="D17" s="181"/>
      <c r="E17" s="181"/>
      <c r="F17" s="182"/>
      <c r="G17" s="182"/>
      <c r="H17" s="182"/>
    </row>
    <row r="18" spans="1:8" x14ac:dyDescent="0.3">
      <c r="A18" s="190" t="s">
        <v>246</v>
      </c>
      <c r="B18" s="184"/>
      <c r="C18" s="181"/>
      <c r="D18" s="181"/>
      <c r="E18" s="181"/>
      <c r="F18" s="182"/>
      <c r="G18" s="182"/>
      <c r="H18" s="182"/>
    </row>
    <row r="19" spans="1:8" x14ac:dyDescent="0.3">
      <c r="A19" s="195" t="s">
        <v>241</v>
      </c>
      <c r="B19" s="184"/>
      <c r="C19" s="181">
        <v>0</v>
      </c>
      <c r="D19" s="181"/>
      <c r="E19" s="181"/>
      <c r="F19" s="182"/>
      <c r="G19" s="182"/>
      <c r="H19" s="182"/>
    </row>
    <row r="20" spans="1:8" x14ac:dyDescent="0.3">
      <c r="A20" s="193" t="s">
        <v>247</v>
      </c>
      <c r="B20" s="184"/>
      <c r="C20" s="180">
        <f>54367550+C14</f>
        <v>57229000</v>
      </c>
      <c r="D20" s="180">
        <v>0</v>
      </c>
      <c r="E20" s="180">
        <f>6792235+E14</f>
        <v>7554030</v>
      </c>
      <c r="F20" s="182"/>
      <c r="G20" s="182">
        <f>E20/C20*100</f>
        <v>13.199654021562496</v>
      </c>
      <c r="H20" s="182"/>
    </row>
    <row r="21" spans="1:8" x14ac:dyDescent="0.3">
      <c r="A21" s="193" t="s">
        <v>248</v>
      </c>
      <c r="B21" s="184"/>
      <c r="C21" s="180">
        <v>7000000</v>
      </c>
      <c r="D21" s="180">
        <v>0</v>
      </c>
      <c r="E21" s="180">
        <v>1158158</v>
      </c>
      <c r="F21" s="182"/>
      <c r="G21" s="182">
        <f>E21/C21*100</f>
        <v>16.545114285714284</v>
      </c>
      <c r="H21" s="182"/>
    </row>
    <row r="22" spans="1:8" x14ac:dyDescent="0.3">
      <c r="A22" s="193" t="s">
        <v>364</v>
      </c>
      <c r="B22" s="184"/>
      <c r="C22" s="180"/>
      <c r="D22" s="180"/>
      <c r="E22" s="180"/>
      <c r="F22" s="182"/>
      <c r="G22" s="182"/>
      <c r="H22" s="182"/>
    </row>
    <row r="23" spans="1:8" x14ac:dyDescent="0.3">
      <c r="A23" s="196" t="s">
        <v>249</v>
      </c>
      <c r="B23" s="184"/>
      <c r="C23" s="192">
        <f>C20+C21+C14</f>
        <v>67090450</v>
      </c>
      <c r="D23" s="192">
        <f>SUM(D19:D22)</f>
        <v>0</v>
      </c>
      <c r="E23" s="192">
        <f>E20+E21-E14</f>
        <v>7950393</v>
      </c>
      <c r="F23" s="182"/>
      <c r="G23" s="183">
        <f>E23/C23*100</f>
        <v>11.850260357472637</v>
      </c>
      <c r="H23" s="182"/>
    </row>
    <row r="24" spans="1:8" x14ac:dyDescent="0.3">
      <c r="A24" s="197"/>
      <c r="B24" s="184"/>
      <c r="C24" s="181"/>
      <c r="D24" s="181"/>
      <c r="E24" s="181"/>
      <c r="F24" s="182"/>
      <c r="G24" s="182"/>
      <c r="H24" s="182"/>
    </row>
    <row r="25" spans="1:8" ht="15" thickBot="1" x14ac:dyDescent="0.35">
      <c r="A25" s="196" t="s">
        <v>250</v>
      </c>
      <c r="B25" s="198"/>
      <c r="C25" s="201">
        <f>C16+C23-C14</f>
        <v>372493450</v>
      </c>
      <c r="D25" s="201">
        <f>D16+D23</f>
        <v>0</v>
      </c>
      <c r="E25" s="201">
        <f>E16+E23</f>
        <v>91852454</v>
      </c>
      <c r="F25" s="182"/>
      <c r="G25" s="182">
        <f>E25/C25*100</f>
        <v>24.65881051062777</v>
      </c>
      <c r="H25" s="182"/>
    </row>
    <row r="26" spans="1:8" x14ac:dyDescent="0.3">
      <c r="A26" s="199"/>
      <c r="B26" s="184"/>
      <c r="C26" s="192"/>
      <c r="D26" s="192"/>
      <c r="E26" s="192"/>
      <c r="F26" s="182"/>
      <c r="G26" s="182"/>
      <c r="H26" s="182"/>
    </row>
    <row r="27" spans="1:8" x14ac:dyDescent="0.3">
      <c r="A27" s="200"/>
      <c r="B27" s="184"/>
      <c r="C27" s="181"/>
      <c r="D27" s="181"/>
      <c r="E27" s="181">
        <f>E25-Expenditure!D113</f>
        <v>0</v>
      </c>
      <c r="F27" s="182"/>
      <c r="G27" s="182"/>
      <c r="H27" s="182"/>
    </row>
    <row r="28" spans="1:8" x14ac:dyDescent="0.3">
      <c r="A28" s="182"/>
      <c r="B28" s="184"/>
      <c r="C28" s="181"/>
      <c r="D28" s="181"/>
      <c r="E28" s="181"/>
      <c r="F28" s="182"/>
      <c r="G28" s="182"/>
      <c r="H28" s="182"/>
    </row>
    <row r="29" spans="1:8" x14ac:dyDescent="0.3">
      <c r="A29" s="182"/>
      <c r="B29" s="184"/>
      <c r="C29" s="181"/>
      <c r="D29" s="181"/>
      <c r="E29" s="181"/>
      <c r="F29" s="182"/>
      <c r="G29" s="182"/>
      <c r="H29" s="182"/>
    </row>
    <row r="30" spans="1:8" x14ac:dyDescent="0.3">
      <c r="A30" s="182"/>
      <c r="B30" s="184"/>
      <c r="C30" s="181"/>
      <c r="D30" s="181"/>
      <c r="E30" s="181"/>
      <c r="F30" s="182"/>
      <c r="G30" s="182"/>
      <c r="H30" s="182"/>
    </row>
    <row r="31" spans="1:8" x14ac:dyDescent="0.3">
      <c r="A31" s="182"/>
      <c r="B31" s="184"/>
      <c r="C31" s="181"/>
      <c r="D31" s="181"/>
      <c r="E31" s="181"/>
      <c r="F31" s="182"/>
      <c r="G31" s="182"/>
      <c r="H31" s="182"/>
    </row>
    <row r="32" spans="1:8" x14ac:dyDescent="0.3">
      <c r="A32" s="182"/>
      <c r="B32" s="184"/>
      <c r="C32" s="181"/>
      <c r="D32" s="181"/>
      <c r="E32" s="181"/>
      <c r="F32" s="182"/>
      <c r="G32" s="182"/>
      <c r="H32" s="182"/>
    </row>
    <row r="33" spans="1:8" x14ac:dyDescent="0.3">
      <c r="A33" s="178"/>
      <c r="B33" s="178"/>
      <c r="C33" s="178"/>
      <c r="F33" s="178"/>
      <c r="G33" s="178"/>
      <c r="H33" s="178"/>
    </row>
    <row r="34" spans="1:8" x14ac:dyDescent="0.3">
      <c r="A34" s="178"/>
      <c r="B34" s="178"/>
      <c r="C34" s="178"/>
      <c r="F34" s="178"/>
      <c r="G34" s="178"/>
      <c r="H34" s="178"/>
    </row>
    <row r="35" spans="1:8" x14ac:dyDescent="0.3">
      <c r="A35" s="178"/>
      <c r="B35" s="178"/>
      <c r="C35" s="178"/>
      <c r="F35" s="178"/>
      <c r="G35" s="178"/>
      <c r="H35" s="178"/>
    </row>
    <row r="36" spans="1:8" x14ac:dyDescent="0.3">
      <c r="A36" s="178"/>
      <c r="B36" s="178"/>
      <c r="C36" s="178"/>
      <c r="F36" s="178"/>
      <c r="G36" s="178"/>
      <c r="H36" s="178"/>
    </row>
    <row r="37" spans="1:8" x14ac:dyDescent="0.3">
      <c r="A37" s="178"/>
      <c r="B37" s="178"/>
      <c r="C37" s="178"/>
      <c r="F37" s="178"/>
      <c r="G37" s="178"/>
      <c r="H37" s="178"/>
    </row>
    <row r="38" spans="1:8" x14ac:dyDescent="0.3">
      <c r="A38" s="178"/>
      <c r="B38" s="178"/>
      <c r="C38" s="178"/>
      <c r="F38" s="178"/>
      <c r="G38" s="178"/>
      <c r="H38" s="178"/>
    </row>
    <row r="39" spans="1:8" x14ac:dyDescent="0.3">
      <c r="A39" s="178"/>
      <c r="B39" s="178"/>
      <c r="C39" s="178"/>
      <c r="F39" s="178"/>
      <c r="G39" s="178"/>
      <c r="H39" s="178"/>
    </row>
    <row r="40" spans="1:8" x14ac:dyDescent="0.3">
      <c r="A40" s="178"/>
      <c r="B40" s="178"/>
      <c r="C40" s="178"/>
      <c r="F40" s="178"/>
      <c r="G40" s="178"/>
      <c r="H40" s="178"/>
    </row>
    <row r="41" spans="1:8" x14ac:dyDescent="0.3">
      <c r="A41" s="178"/>
      <c r="B41" s="179"/>
      <c r="C41" s="178"/>
      <c r="F41" s="178"/>
      <c r="G41" s="178"/>
      <c r="H41" s="178"/>
    </row>
    <row r="42" spans="1:8" x14ac:dyDescent="0.3">
      <c r="A42" s="178"/>
      <c r="B42" s="179"/>
      <c r="C42" s="178"/>
      <c r="F42" s="178"/>
      <c r="G42" s="178"/>
      <c r="H42" s="178"/>
    </row>
    <row r="43" spans="1:8" x14ac:dyDescent="0.3">
      <c r="A43" s="178"/>
      <c r="B43" s="179"/>
      <c r="C43" s="178"/>
      <c r="F43" s="178"/>
      <c r="G43" s="178"/>
      <c r="H43" s="178"/>
    </row>
    <row r="44" spans="1:8" x14ac:dyDescent="0.3">
      <c r="A44" s="178"/>
      <c r="B44" s="179"/>
      <c r="C44" s="178"/>
      <c r="F44" s="178"/>
      <c r="G44" s="178"/>
      <c r="H44" s="178"/>
    </row>
    <row r="45" spans="1:8" x14ac:dyDescent="0.3">
      <c r="A45" s="178"/>
      <c r="B45" s="179"/>
      <c r="C45" s="178"/>
      <c r="F45" s="178"/>
      <c r="G45" s="178"/>
      <c r="H45" s="178"/>
    </row>
    <row r="46" spans="1:8" x14ac:dyDescent="0.3">
      <c r="A46" s="178"/>
      <c r="B46" s="179"/>
      <c r="C46" s="178"/>
      <c r="F46" s="178"/>
      <c r="G46" s="178"/>
      <c r="H46" s="178"/>
    </row>
    <row r="47" spans="1:8" x14ac:dyDescent="0.3">
      <c r="A47" s="178"/>
      <c r="B47" s="179"/>
      <c r="C47" s="178"/>
      <c r="F47" s="178"/>
      <c r="G47" s="178"/>
      <c r="H47" s="178"/>
    </row>
    <row r="48" spans="1:8" x14ac:dyDescent="0.3">
      <c r="A48" s="178"/>
      <c r="B48" s="179"/>
      <c r="C48" s="178"/>
      <c r="F48" s="178"/>
      <c r="G48" s="178"/>
      <c r="H48" s="178"/>
    </row>
    <row r="49" spans="1:8" x14ac:dyDescent="0.3">
      <c r="A49" s="178"/>
      <c r="B49" s="179"/>
      <c r="C49" s="178"/>
      <c r="F49" s="178"/>
      <c r="G49" s="178"/>
      <c r="H49" s="178"/>
    </row>
    <row r="50" spans="1:8" x14ac:dyDescent="0.3">
      <c r="A50" s="178"/>
      <c r="B50" s="179"/>
      <c r="C50" s="178"/>
      <c r="F50" s="178"/>
      <c r="G50" s="178"/>
      <c r="H50" s="178"/>
    </row>
    <row r="51" spans="1:8" x14ac:dyDescent="0.3">
      <c r="A51" s="178"/>
      <c r="B51" s="179"/>
      <c r="C51" s="178"/>
      <c r="F51" s="178"/>
      <c r="G51" s="178"/>
      <c r="H51" s="178"/>
    </row>
    <row r="52" spans="1:8" x14ac:dyDescent="0.3">
      <c r="A52" s="178"/>
      <c r="B52" s="179"/>
      <c r="C52" s="178"/>
      <c r="F52" s="178"/>
      <c r="G52" s="178"/>
      <c r="H52" s="178"/>
    </row>
    <row r="53" spans="1:8" x14ac:dyDescent="0.3">
      <c r="A53" s="178"/>
      <c r="B53" s="179"/>
      <c r="C53" s="178"/>
      <c r="F53" s="178"/>
      <c r="G53" s="178"/>
      <c r="H53" s="178"/>
    </row>
    <row r="54" spans="1:8" x14ac:dyDescent="0.3">
      <c r="A54" s="178"/>
      <c r="B54" s="179"/>
      <c r="C54" s="178"/>
      <c r="F54" s="178"/>
      <c r="G54" s="178"/>
      <c r="H54" s="178"/>
    </row>
    <row r="55" spans="1:8" x14ac:dyDescent="0.3">
      <c r="A55" s="178"/>
      <c r="B55" s="179"/>
      <c r="C55" s="178"/>
      <c r="F55" s="178"/>
      <c r="G55" s="178"/>
      <c r="H55" s="178"/>
    </row>
    <row r="56" spans="1:8" x14ac:dyDescent="0.3">
      <c r="A56" s="178"/>
      <c r="B56" s="179"/>
      <c r="C56" s="178"/>
      <c r="F56" s="178"/>
      <c r="G56" s="178"/>
      <c r="H56" s="178"/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FD1441"/>
  <sheetViews>
    <sheetView topLeftCell="A226" workbookViewId="0">
      <selection activeCell="H247" sqref="H247"/>
    </sheetView>
  </sheetViews>
  <sheetFormatPr defaultColWidth="9" defaultRowHeight="13.8" x14ac:dyDescent="0.3"/>
  <cols>
    <col min="1" max="1" width="3.6640625" style="274" customWidth="1"/>
    <col min="2" max="2" width="42.33203125" style="272" customWidth="1"/>
    <col min="3" max="4" width="1.109375" style="329" hidden="1" customWidth="1"/>
    <col min="5" max="5" width="14.33203125" style="343" bestFit="1" customWidth="1"/>
    <col min="6" max="6" width="14.33203125" style="343" customWidth="1"/>
    <col min="7" max="7" width="14.6640625" style="343" bestFit="1" customWidth="1"/>
    <col min="8" max="8" width="15.44140625" style="274" customWidth="1"/>
    <col min="9" max="9" width="9.44140625" style="274" bestFit="1" customWidth="1"/>
    <col min="10" max="10" width="13.6640625" style="274" bestFit="1" customWidth="1"/>
    <col min="11" max="16384" width="9" style="274"/>
  </cols>
  <sheetData>
    <row r="1" spans="2:8" ht="14.4" x14ac:dyDescent="0.3">
      <c r="B1" s="211" t="s">
        <v>384</v>
      </c>
      <c r="C1" s="272"/>
      <c r="D1" s="272"/>
      <c r="E1" s="337"/>
      <c r="F1" s="350"/>
    </row>
    <row r="2" spans="2:8" s="205" customFormat="1" ht="14.4" x14ac:dyDescent="0.3">
      <c r="B2" s="258" t="s">
        <v>514</v>
      </c>
      <c r="C2" s="208"/>
      <c r="D2" s="259"/>
      <c r="E2" s="338"/>
      <c r="F2" s="338"/>
      <c r="G2" s="361"/>
      <c r="H2" s="257"/>
    </row>
    <row r="3" spans="2:8" s="205" customFormat="1" ht="14.4" x14ac:dyDescent="0.3">
      <c r="B3" s="208" t="s">
        <v>251</v>
      </c>
      <c r="C3" s="208"/>
      <c r="D3" s="259"/>
      <c r="E3" s="338"/>
      <c r="F3" s="338"/>
      <c r="G3" s="361"/>
      <c r="H3" s="257"/>
    </row>
    <row r="4" spans="2:8" s="205" customFormat="1" ht="14.4" x14ac:dyDescent="0.3">
      <c r="B4" s="208" t="s">
        <v>252</v>
      </c>
      <c r="C4" s="208"/>
      <c r="D4" s="259"/>
      <c r="E4" s="338"/>
      <c r="F4" s="338"/>
      <c r="G4" s="361"/>
      <c r="H4" s="257"/>
    </row>
    <row r="5" spans="2:8" s="205" customFormat="1" ht="14.4" x14ac:dyDescent="0.3">
      <c r="B5" s="260" t="s">
        <v>253</v>
      </c>
      <c r="C5" s="204"/>
      <c r="D5" s="214"/>
      <c r="E5" s="338"/>
      <c r="F5" s="338"/>
      <c r="G5" s="361"/>
      <c r="H5" s="261"/>
    </row>
    <row r="6" spans="2:8" ht="14.4" x14ac:dyDescent="0.3">
      <c r="B6" s="211"/>
      <c r="C6" s="272"/>
      <c r="D6" s="272"/>
      <c r="E6" s="337"/>
      <c r="F6" s="350"/>
    </row>
    <row r="7" spans="2:8" ht="14.4" x14ac:dyDescent="0.3">
      <c r="B7" s="256" t="s">
        <v>385</v>
      </c>
      <c r="C7" s="275"/>
      <c r="D7" s="276"/>
      <c r="E7" s="337"/>
      <c r="F7" s="350"/>
    </row>
    <row r="8" spans="2:8" s="280" customFormat="1" ht="30" customHeight="1" x14ac:dyDescent="0.3">
      <c r="B8" s="278"/>
      <c r="C8" s="279" t="s">
        <v>298</v>
      </c>
      <c r="D8" s="279" t="s">
        <v>254</v>
      </c>
      <c r="E8" s="345" t="s">
        <v>456</v>
      </c>
      <c r="F8" s="345" t="s">
        <v>444</v>
      </c>
      <c r="G8" s="360" t="s">
        <v>346</v>
      </c>
      <c r="H8" s="282" t="s">
        <v>365</v>
      </c>
    </row>
    <row r="9" spans="2:8" x14ac:dyDescent="0.3">
      <c r="C9" s="281"/>
      <c r="D9" s="273"/>
      <c r="E9" s="337"/>
      <c r="F9" s="337"/>
      <c r="G9" s="342"/>
      <c r="H9" s="330"/>
    </row>
    <row r="10" spans="2:8" s="284" customFormat="1" x14ac:dyDescent="0.3">
      <c r="B10" s="282" t="s">
        <v>255</v>
      </c>
      <c r="C10" s="283">
        <v>88429121</v>
      </c>
      <c r="D10" s="283">
        <v>103079386.99893999</v>
      </c>
      <c r="E10" s="339">
        <f>SUM(E220)</f>
        <v>55443000</v>
      </c>
      <c r="F10" s="339">
        <f>SUM(F220)</f>
        <v>56428660</v>
      </c>
      <c r="G10" s="339">
        <f>SUM(G220)</f>
        <v>15520207</v>
      </c>
      <c r="H10" s="331"/>
    </row>
    <row r="11" spans="2:8" s="284" customFormat="1" x14ac:dyDescent="0.3">
      <c r="B11" s="282" t="s">
        <v>501</v>
      </c>
      <c r="C11" s="283"/>
      <c r="D11" s="283"/>
      <c r="E11" s="339">
        <f>SUM(E222)</f>
        <v>7000000</v>
      </c>
      <c r="F11" s="339">
        <f>SUM(F222)</f>
        <v>7000000</v>
      </c>
      <c r="G11" s="339">
        <f>SUM(G222)</f>
        <v>1158158</v>
      </c>
      <c r="H11" s="331"/>
    </row>
    <row r="12" spans="2:8" s="284" customFormat="1" x14ac:dyDescent="0.3">
      <c r="B12" s="282" t="s">
        <v>299</v>
      </c>
      <c r="C12" s="283">
        <v>54976000</v>
      </c>
      <c r="D12" s="283">
        <v>54976000</v>
      </c>
      <c r="E12" s="339">
        <f>E226</f>
        <v>57229000</v>
      </c>
      <c r="F12" s="339">
        <f>F226</f>
        <v>57229000</v>
      </c>
      <c r="G12" s="339">
        <f>G247</f>
        <v>7554030</v>
      </c>
      <c r="H12" s="332"/>
    </row>
    <row r="13" spans="2:8" s="284" customFormat="1" x14ac:dyDescent="0.3">
      <c r="B13" s="277" t="s">
        <v>77</v>
      </c>
      <c r="C13" s="285">
        <v>143405121</v>
      </c>
      <c r="D13" s="285">
        <v>165055386.99893999</v>
      </c>
      <c r="E13" s="339">
        <f>SUM(E10:E12)</f>
        <v>119672000</v>
      </c>
      <c r="F13" s="339">
        <f>SUM(F10:F12)</f>
        <v>120657660</v>
      </c>
      <c r="G13" s="339">
        <f>SUM(G10:G12)</f>
        <v>24232395</v>
      </c>
      <c r="H13" s="332"/>
    </row>
    <row r="14" spans="2:8" x14ac:dyDescent="0.3">
      <c r="B14" s="286"/>
      <c r="C14" s="287"/>
      <c r="D14" s="288"/>
      <c r="E14" s="337"/>
      <c r="F14" s="337"/>
      <c r="G14" s="342"/>
      <c r="H14" s="330"/>
    </row>
    <row r="15" spans="2:8" x14ac:dyDescent="0.3">
      <c r="B15" s="275"/>
      <c r="C15" s="283"/>
      <c r="D15" s="289"/>
      <c r="E15" s="337"/>
      <c r="F15" s="337"/>
      <c r="G15" s="342"/>
      <c r="H15" s="330"/>
    </row>
    <row r="16" spans="2:8" s="284" customFormat="1" x14ac:dyDescent="0.3">
      <c r="B16" s="275" t="s">
        <v>491</v>
      </c>
      <c r="C16" s="290">
        <v>30000</v>
      </c>
      <c r="D16" s="290">
        <v>30000</v>
      </c>
      <c r="E16" s="339">
        <f>SUM(E17:E21)</f>
        <v>400000</v>
      </c>
      <c r="F16" s="339">
        <f>SUM(F19:F22)</f>
        <v>400000</v>
      </c>
      <c r="G16" s="339">
        <f>SUM(G19:G22)</f>
        <v>0</v>
      </c>
      <c r="H16" s="332"/>
    </row>
    <row r="17" spans="2:8" x14ac:dyDescent="0.3">
      <c r="B17" s="286" t="s">
        <v>386</v>
      </c>
      <c r="C17" s="291"/>
      <c r="D17" s="291"/>
      <c r="E17" s="340">
        <v>0</v>
      </c>
      <c r="F17" s="340"/>
      <c r="G17" s="342"/>
      <c r="H17" s="330"/>
    </row>
    <row r="18" spans="2:8" x14ac:dyDescent="0.3">
      <c r="B18" s="286" t="s">
        <v>387</v>
      </c>
      <c r="C18" s="291"/>
      <c r="D18" s="291"/>
      <c r="E18" s="340">
        <v>0</v>
      </c>
      <c r="F18" s="340"/>
      <c r="G18" s="342"/>
      <c r="H18" s="330"/>
    </row>
    <row r="19" spans="2:8" x14ac:dyDescent="0.3">
      <c r="B19" s="286" t="s">
        <v>370</v>
      </c>
      <c r="C19" s="291"/>
      <c r="D19" s="291"/>
      <c r="E19" s="340">
        <v>0</v>
      </c>
      <c r="F19" s="340">
        <v>0</v>
      </c>
      <c r="G19" s="342"/>
      <c r="H19" s="330"/>
    </row>
    <row r="20" spans="2:8" x14ac:dyDescent="0.3">
      <c r="B20" s="286" t="s">
        <v>371</v>
      </c>
      <c r="C20" s="291"/>
      <c r="D20" s="291"/>
      <c r="E20" s="340">
        <v>0</v>
      </c>
      <c r="F20" s="340">
        <v>0</v>
      </c>
      <c r="G20" s="342"/>
      <c r="H20" s="330"/>
    </row>
    <row r="21" spans="2:8" x14ac:dyDescent="0.3">
      <c r="B21" s="286" t="s">
        <v>388</v>
      </c>
      <c r="C21" s="291"/>
      <c r="D21" s="291"/>
      <c r="E21" s="340">
        <v>400000</v>
      </c>
      <c r="F21" s="340">
        <v>400000</v>
      </c>
      <c r="G21" s="342"/>
      <c r="H21" s="330"/>
    </row>
    <row r="22" spans="2:8" x14ac:dyDescent="0.3">
      <c r="B22" s="286"/>
      <c r="C22" s="293"/>
      <c r="D22" s="288"/>
      <c r="E22" s="337"/>
      <c r="F22" s="337"/>
      <c r="G22" s="342"/>
      <c r="H22" s="330"/>
    </row>
    <row r="23" spans="2:8" x14ac:dyDescent="0.3">
      <c r="B23" s="294"/>
      <c r="C23" s="295"/>
      <c r="D23" s="296"/>
      <c r="E23" s="337"/>
      <c r="F23" s="337"/>
      <c r="G23" s="342"/>
      <c r="H23" s="330"/>
    </row>
    <row r="24" spans="2:8" s="284" customFormat="1" x14ac:dyDescent="0.3">
      <c r="B24" s="277" t="s">
        <v>256</v>
      </c>
      <c r="C24" s="290">
        <v>16000</v>
      </c>
      <c r="D24" s="290">
        <v>16000</v>
      </c>
      <c r="E24" s="339">
        <f>SUM(E26:E35)</f>
        <v>0</v>
      </c>
      <c r="F24" s="339">
        <f>SUM(F26:F37)</f>
        <v>0</v>
      </c>
      <c r="G24" s="339">
        <f>SUM(G26:G37)</f>
        <v>0</v>
      </c>
      <c r="H24" s="332"/>
    </row>
    <row r="25" spans="2:8" x14ac:dyDescent="0.3">
      <c r="B25" s="294"/>
      <c r="C25" s="291"/>
      <c r="D25" s="297"/>
      <c r="E25" s="337"/>
      <c r="F25" s="337"/>
      <c r="G25" s="342"/>
      <c r="H25" s="330"/>
    </row>
    <row r="26" spans="2:8" x14ac:dyDescent="0.3">
      <c r="B26" s="286" t="s">
        <v>347</v>
      </c>
      <c r="C26" s="291"/>
      <c r="D26" s="297"/>
      <c r="E26" s="340">
        <v>0</v>
      </c>
      <c r="F26" s="340">
        <v>0</v>
      </c>
      <c r="G26" s="337"/>
      <c r="H26" s="330"/>
    </row>
    <row r="27" spans="2:8" x14ac:dyDescent="0.3">
      <c r="B27" s="286" t="s">
        <v>348</v>
      </c>
      <c r="C27" s="291"/>
      <c r="D27" s="297"/>
      <c r="E27" s="340">
        <v>0</v>
      </c>
      <c r="F27" s="340">
        <v>0</v>
      </c>
      <c r="G27" s="337"/>
      <c r="H27" s="330"/>
    </row>
    <row r="28" spans="2:8" x14ac:dyDescent="0.3">
      <c r="B28" s="286" t="s">
        <v>389</v>
      </c>
      <c r="C28" s="291"/>
      <c r="D28" s="297"/>
      <c r="E28" s="340">
        <v>0</v>
      </c>
      <c r="F28" s="340">
        <v>0</v>
      </c>
      <c r="G28" s="337">
        <v>0</v>
      </c>
      <c r="H28" s="330"/>
    </row>
    <row r="29" spans="2:8" x14ac:dyDescent="0.3">
      <c r="B29" s="286" t="s">
        <v>390</v>
      </c>
      <c r="C29" s="291"/>
      <c r="D29" s="297"/>
      <c r="E29" s="340">
        <v>0</v>
      </c>
      <c r="F29" s="340">
        <v>0</v>
      </c>
      <c r="G29" s="337">
        <v>0</v>
      </c>
      <c r="H29" s="330"/>
    </row>
    <row r="30" spans="2:8" x14ac:dyDescent="0.3">
      <c r="B30" s="286" t="s">
        <v>391</v>
      </c>
      <c r="C30" s="291"/>
      <c r="D30" s="297"/>
      <c r="E30" s="340">
        <v>0</v>
      </c>
      <c r="F30" s="340">
        <v>0</v>
      </c>
      <c r="G30" s="337">
        <v>0</v>
      </c>
      <c r="H30" s="330"/>
    </row>
    <row r="31" spans="2:8" x14ac:dyDescent="0.3">
      <c r="B31" s="286" t="s">
        <v>373</v>
      </c>
      <c r="C31" s="291"/>
      <c r="D31" s="297"/>
      <c r="E31" s="340">
        <v>0</v>
      </c>
      <c r="F31" s="340">
        <v>0</v>
      </c>
      <c r="G31" s="337">
        <v>0</v>
      </c>
      <c r="H31" s="330"/>
    </row>
    <row r="32" spans="2:8" x14ac:dyDescent="0.3">
      <c r="B32" s="286" t="s">
        <v>372</v>
      </c>
      <c r="C32" s="291"/>
      <c r="D32" s="297"/>
      <c r="E32" s="340">
        <v>0</v>
      </c>
      <c r="F32" s="340">
        <v>0</v>
      </c>
      <c r="G32" s="337">
        <v>0</v>
      </c>
      <c r="H32" s="330"/>
    </row>
    <row r="33" spans="2:8" x14ac:dyDescent="0.3">
      <c r="B33" s="286" t="s">
        <v>392</v>
      </c>
      <c r="C33" s="291"/>
      <c r="D33" s="297"/>
      <c r="E33" s="340">
        <v>0</v>
      </c>
      <c r="F33" s="340">
        <v>0</v>
      </c>
      <c r="G33" s="337"/>
      <c r="H33" s="330"/>
    </row>
    <row r="34" spans="2:8" x14ac:dyDescent="0.3">
      <c r="B34" s="286" t="s">
        <v>393</v>
      </c>
      <c r="C34" s="291">
        <v>16000</v>
      </c>
      <c r="D34" s="297">
        <v>16000</v>
      </c>
      <c r="E34" s="340">
        <v>0</v>
      </c>
      <c r="F34" s="340">
        <v>0</v>
      </c>
      <c r="G34" s="337">
        <v>0</v>
      </c>
      <c r="H34" s="330"/>
    </row>
    <row r="35" spans="2:8" x14ac:dyDescent="0.3">
      <c r="B35" s="286" t="s">
        <v>394</v>
      </c>
      <c r="C35" s="291">
        <v>0</v>
      </c>
      <c r="D35" s="297">
        <v>0</v>
      </c>
      <c r="E35" s="340">
        <v>0</v>
      </c>
      <c r="F35" s="340">
        <v>0</v>
      </c>
      <c r="G35" s="337"/>
      <c r="H35" s="330"/>
    </row>
    <row r="36" spans="2:8" x14ac:dyDescent="0.3">
      <c r="B36" s="286" t="s">
        <v>443</v>
      </c>
      <c r="C36" s="291"/>
      <c r="D36" s="297"/>
      <c r="E36" s="340">
        <v>0</v>
      </c>
      <c r="F36" s="340">
        <v>0</v>
      </c>
      <c r="G36" s="337"/>
      <c r="H36" s="330"/>
    </row>
    <row r="37" spans="2:8" x14ac:dyDescent="0.3">
      <c r="B37" s="286"/>
      <c r="C37" s="293"/>
      <c r="D37" s="288"/>
      <c r="E37" s="337"/>
      <c r="F37" s="337"/>
      <c r="G37" s="337"/>
      <c r="H37" s="330"/>
    </row>
    <row r="38" spans="2:8" x14ac:dyDescent="0.3">
      <c r="B38" s="282" t="s">
        <v>374</v>
      </c>
      <c r="C38" s="293"/>
      <c r="D38" s="288"/>
      <c r="E38" s="339">
        <f>SUM(E39:E41)</f>
        <v>0</v>
      </c>
      <c r="F38" s="339">
        <f>SUM(F39:F40)</f>
        <v>0</v>
      </c>
      <c r="G38" s="337"/>
      <c r="H38" s="330"/>
    </row>
    <row r="39" spans="2:8" x14ac:dyDescent="0.3">
      <c r="B39" s="286" t="s">
        <v>375</v>
      </c>
      <c r="C39" s="293"/>
      <c r="D39" s="288"/>
      <c r="E39" s="337">
        <v>0</v>
      </c>
      <c r="F39" s="337">
        <v>0</v>
      </c>
      <c r="G39" s="337"/>
      <c r="H39" s="330"/>
    </row>
    <row r="40" spans="2:8" x14ac:dyDescent="0.3">
      <c r="B40" s="286" t="s">
        <v>395</v>
      </c>
      <c r="C40" s="291"/>
      <c r="D40" s="297"/>
      <c r="E40" s="337">
        <v>0</v>
      </c>
      <c r="F40" s="337">
        <v>0</v>
      </c>
      <c r="G40" s="337"/>
      <c r="H40" s="330"/>
    </row>
    <row r="41" spans="2:8" x14ac:dyDescent="0.3">
      <c r="B41" s="294"/>
      <c r="C41" s="291"/>
      <c r="D41" s="297"/>
      <c r="E41" s="337"/>
      <c r="F41" s="337"/>
      <c r="G41" s="337"/>
      <c r="H41" s="330"/>
    </row>
    <row r="42" spans="2:8" x14ac:dyDescent="0.3">
      <c r="B42" s="286"/>
      <c r="C42" s="291"/>
      <c r="D42" s="297"/>
      <c r="E42" s="337"/>
      <c r="F42" s="337"/>
      <c r="G42" s="337"/>
      <c r="H42" s="330"/>
    </row>
    <row r="43" spans="2:8" s="284" customFormat="1" x14ac:dyDescent="0.3">
      <c r="B43" s="277" t="s">
        <v>257</v>
      </c>
      <c r="C43" s="290">
        <v>965000</v>
      </c>
      <c r="D43" s="290">
        <v>1245000</v>
      </c>
      <c r="E43" s="339">
        <f>SUM(E45:E50)</f>
        <v>1000000</v>
      </c>
      <c r="F43" s="339">
        <f>SUM(F45:F50)</f>
        <v>0</v>
      </c>
      <c r="G43" s="339">
        <f>SUM(G45:G50)</f>
        <v>0</v>
      </c>
      <c r="H43" s="332"/>
    </row>
    <row r="44" spans="2:8" x14ac:dyDescent="0.3">
      <c r="B44" s="286"/>
      <c r="C44" s="293"/>
      <c r="D44" s="288"/>
      <c r="E44" s="337"/>
      <c r="F44" s="337"/>
      <c r="G44" s="337"/>
      <c r="H44" s="330"/>
    </row>
    <row r="45" spans="2:8" x14ac:dyDescent="0.3">
      <c r="B45" s="298" t="s">
        <v>396</v>
      </c>
      <c r="C45" s="291">
        <v>40000</v>
      </c>
      <c r="D45" s="297">
        <v>0</v>
      </c>
      <c r="E45" s="337">
        <v>0</v>
      </c>
      <c r="F45" s="337">
        <v>0</v>
      </c>
      <c r="G45" s="337"/>
      <c r="H45" s="330"/>
    </row>
    <row r="46" spans="2:8" x14ac:dyDescent="0.3">
      <c r="B46" s="286" t="s">
        <v>457</v>
      </c>
      <c r="C46" s="291">
        <v>200000</v>
      </c>
      <c r="D46" s="297">
        <v>600000</v>
      </c>
      <c r="E46" s="337">
        <v>1000000</v>
      </c>
      <c r="F46" s="337">
        <v>0</v>
      </c>
      <c r="G46" s="337">
        <v>0</v>
      </c>
      <c r="H46" s="330" t="s">
        <v>502</v>
      </c>
    </row>
    <row r="47" spans="2:8" x14ac:dyDescent="0.3">
      <c r="B47" s="286" t="s">
        <v>258</v>
      </c>
      <c r="C47" s="291">
        <v>150000</v>
      </c>
      <c r="D47" s="297">
        <v>20000</v>
      </c>
      <c r="E47" s="337">
        <v>0</v>
      </c>
      <c r="F47" s="337">
        <v>0</v>
      </c>
      <c r="G47" s="337"/>
      <c r="H47" s="330"/>
    </row>
    <row r="48" spans="2:8" x14ac:dyDescent="0.3">
      <c r="B48" s="286" t="s">
        <v>397</v>
      </c>
      <c r="C48" s="291">
        <v>150000</v>
      </c>
      <c r="D48" s="299">
        <v>150000</v>
      </c>
      <c r="E48" s="337">
        <v>0</v>
      </c>
      <c r="F48" s="337"/>
      <c r="G48" s="337"/>
      <c r="H48" s="330"/>
    </row>
    <row r="49" spans="2:8" x14ac:dyDescent="0.3">
      <c r="B49" s="286" t="s">
        <v>259</v>
      </c>
      <c r="C49" s="291">
        <v>100000</v>
      </c>
      <c r="D49" s="297">
        <v>100000</v>
      </c>
      <c r="E49" s="337"/>
      <c r="F49" s="337"/>
      <c r="G49" s="337"/>
      <c r="H49" s="330"/>
    </row>
    <row r="50" spans="2:8" x14ac:dyDescent="0.3">
      <c r="B50" s="286" t="s">
        <v>398</v>
      </c>
      <c r="C50" s="291"/>
      <c r="D50" s="297"/>
      <c r="E50" s="337">
        <v>0</v>
      </c>
      <c r="F50" s="337">
        <v>0</v>
      </c>
      <c r="G50" s="337"/>
      <c r="H50" s="330"/>
    </row>
    <row r="51" spans="2:8" x14ac:dyDescent="0.3">
      <c r="B51" s="286"/>
      <c r="C51" s="293"/>
      <c r="D51" s="288"/>
      <c r="E51" s="337"/>
      <c r="F51" s="337"/>
      <c r="G51" s="337"/>
      <c r="H51" s="330"/>
    </row>
    <row r="52" spans="2:8" x14ac:dyDescent="0.3">
      <c r="B52" s="294" t="s">
        <v>73</v>
      </c>
      <c r="C52" s="290">
        <v>870000</v>
      </c>
      <c r="D52" s="290">
        <v>1430000</v>
      </c>
      <c r="E52" s="339">
        <f>SUM(E55:E77)</f>
        <v>1010000</v>
      </c>
      <c r="F52" s="339">
        <f>SUM(F53:F78)</f>
        <v>1495660</v>
      </c>
      <c r="G52" s="339">
        <f>SUM(G53:G78)</f>
        <v>264260</v>
      </c>
      <c r="H52" s="330"/>
    </row>
    <row r="53" spans="2:8" ht="16.8" x14ac:dyDescent="0.55000000000000004">
      <c r="B53" s="286"/>
      <c r="C53" s="300"/>
      <c r="D53" s="301"/>
      <c r="E53" s="337"/>
      <c r="F53" s="337"/>
      <c r="G53" s="337"/>
      <c r="H53" s="330"/>
    </row>
    <row r="54" spans="2:8" x14ac:dyDescent="0.3">
      <c r="B54" s="302" t="s">
        <v>350</v>
      </c>
      <c r="C54" s="291"/>
      <c r="D54" s="297"/>
      <c r="E54" s="337">
        <v>0</v>
      </c>
      <c r="F54" s="337"/>
      <c r="G54" s="337"/>
      <c r="H54" s="330"/>
    </row>
    <row r="55" spans="2:8" x14ac:dyDescent="0.3">
      <c r="B55" s="302" t="s">
        <v>351</v>
      </c>
      <c r="C55" s="291">
        <v>200000</v>
      </c>
      <c r="D55" s="297">
        <v>200000</v>
      </c>
      <c r="E55" s="337">
        <v>0</v>
      </c>
      <c r="F55" s="337">
        <v>0</v>
      </c>
      <c r="G55" s="337"/>
      <c r="H55" s="330"/>
    </row>
    <row r="56" spans="2:8" x14ac:dyDescent="0.3">
      <c r="B56" s="302" t="s">
        <v>352</v>
      </c>
      <c r="C56" s="291">
        <v>0</v>
      </c>
      <c r="D56" s="297">
        <v>60000</v>
      </c>
      <c r="E56" s="337">
        <v>0</v>
      </c>
      <c r="F56" s="337"/>
      <c r="G56" s="337"/>
      <c r="H56" s="330"/>
    </row>
    <row r="57" spans="2:8" x14ac:dyDescent="0.3">
      <c r="B57" s="286" t="s">
        <v>260</v>
      </c>
      <c r="C57" s="291">
        <v>305000</v>
      </c>
      <c r="D57" s="297">
        <v>305000</v>
      </c>
      <c r="E57" s="337">
        <v>0</v>
      </c>
      <c r="F57" s="337"/>
      <c r="G57" s="337"/>
      <c r="H57" s="330"/>
    </row>
    <row r="58" spans="2:8" ht="27" x14ac:dyDescent="0.3">
      <c r="B58" s="302" t="s">
        <v>399</v>
      </c>
      <c r="C58" s="291">
        <v>0</v>
      </c>
      <c r="D58" s="297"/>
      <c r="E58" s="337">
        <v>200000</v>
      </c>
      <c r="F58" s="337">
        <v>200000</v>
      </c>
      <c r="G58" s="337"/>
      <c r="H58" s="330"/>
    </row>
    <row r="59" spans="2:8" ht="27" x14ac:dyDescent="0.3">
      <c r="B59" s="302" t="s">
        <v>458</v>
      </c>
      <c r="C59" s="291">
        <v>0</v>
      </c>
      <c r="D59" s="297"/>
      <c r="E59" s="337">
        <v>10000</v>
      </c>
      <c r="F59" s="337">
        <v>10000</v>
      </c>
      <c r="G59" s="337"/>
      <c r="H59" s="330"/>
    </row>
    <row r="60" spans="2:8" x14ac:dyDescent="0.3">
      <c r="B60" s="302" t="s">
        <v>400</v>
      </c>
      <c r="C60" s="291">
        <v>0</v>
      </c>
      <c r="D60" s="297"/>
      <c r="E60" s="337">
        <v>0</v>
      </c>
      <c r="F60" s="337"/>
      <c r="G60" s="337"/>
      <c r="H60" s="330"/>
    </row>
    <row r="61" spans="2:8" x14ac:dyDescent="0.3">
      <c r="B61" s="302" t="s">
        <v>372</v>
      </c>
      <c r="C61" s="291">
        <v>0</v>
      </c>
      <c r="D61" s="297">
        <v>0</v>
      </c>
      <c r="E61" s="337">
        <v>400000</v>
      </c>
      <c r="F61" s="337">
        <v>400000</v>
      </c>
      <c r="G61" s="337"/>
      <c r="H61" s="330"/>
    </row>
    <row r="62" spans="2:8" x14ac:dyDescent="0.3">
      <c r="B62" s="302" t="s">
        <v>401</v>
      </c>
      <c r="C62" s="291">
        <v>0</v>
      </c>
      <c r="D62" s="297">
        <v>0</v>
      </c>
      <c r="E62" s="337">
        <v>0</v>
      </c>
      <c r="F62" s="337">
        <v>0</v>
      </c>
      <c r="G62" s="337"/>
      <c r="H62" s="330"/>
    </row>
    <row r="63" spans="2:8" x14ac:dyDescent="0.3">
      <c r="B63" s="302" t="s">
        <v>300</v>
      </c>
      <c r="C63" s="291">
        <v>0</v>
      </c>
      <c r="D63" s="297"/>
      <c r="E63" s="337">
        <v>0</v>
      </c>
      <c r="F63" s="337">
        <v>0</v>
      </c>
      <c r="G63" s="337">
        <v>0</v>
      </c>
      <c r="H63" s="330"/>
    </row>
    <row r="64" spans="2:8" x14ac:dyDescent="0.3">
      <c r="B64" s="302" t="s">
        <v>376</v>
      </c>
      <c r="C64" s="291">
        <v>0</v>
      </c>
      <c r="D64" s="297"/>
      <c r="E64" s="337">
        <v>0</v>
      </c>
      <c r="F64" s="337">
        <v>0</v>
      </c>
      <c r="G64" s="337">
        <v>0</v>
      </c>
      <c r="H64" s="330"/>
    </row>
    <row r="65" spans="2:8 16384:16384" x14ac:dyDescent="0.3">
      <c r="B65" s="302" t="s">
        <v>326</v>
      </c>
      <c r="C65" s="291">
        <v>0</v>
      </c>
      <c r="D65" s="297"/>
      <c r="E65" s="337">
        <v>0</v>
      </c>
      <c r="F65" s="337"/>
      <c r="G65" s="337"/>
      <c r="H65" s="330"/>
    </row>
    <row r="66" spans="2:8 16384:16384" x14ac:dyDescent="0.3">
      <c r="B66" s="302" t="s">
        <v>349</v>
      </c>
      <c r="C66" s="293"/>
      <c r="D66" s="288"/>
      <c r="E66" s="337">
        <v>0</v>
      </c>
      <c r="F66" s="337">
        <v>0</v>
      </c>
      <c r="G66" s="337">
        <v>0</v>
      </c>
      <c r="H66" s="330"/>
    </row>
    <row r="67" spans="2:8 16384:16384" x14ac:dyDescent="0.3">
      <c r="B67" s="303" t="s">
        <v>40</v>
      </c>
      <c r="C67" s="290">
        <v>3800000</v>
      </c>
      <c r="D67" s="290">
        <v>2000000</v>
      </c>
      <c r="E67" s="337"/>
      <c r="F67" s="337"/>
      <c r="G67" s="337"/>
      <c r="H67" s="330"/>
    </row>
    <row r="68" spans="2:8 16384:16384" x14ac:dyDescent="0.3">
      <c r="B68" s="286" t="s">
        <v>261</v>
      </c>
      <c r="C68" s="291">
        <v>3000000</v>
      </c>
      <c r="D68" s="297">
        <v>2000000</v>
      </c>
      <c r="E68" s="337"/>
      <c r="F68" s="337"/>
      <c r="G68" s="337"/>
      <c r="H68" s="330"/>
    </row>
    <row r="69" spans="2:8 16384:16384" x14ac:dyDescent="0.3">
      <c r="B69" s="286" t="s">
        <v>262</v>
      </c>
      <c r="C69" s="291">
        <v>400000</v>
      </c>
      <c r="D69" s="297"/>
      <c r="E69" s="337"/>
      <c r="F69" s="337"/>
      <c r="G69" s="337"/>
      <c r="H69" s="330"/>
    </row>
    <row r="70" spans="2:8 16384:16384" x14ac:dyDescent="0.3">
      <c r="B70" s="286" t="s">
        <v>263</v>
      </c>
      <c r="C70" s="291">
        <v>400000</v>
      </c>
      <c r="D70" s="297"/>
      <c r="E70" s="337"/>
      <c r="F70" s="337"/>
      <c r="G70" s="337"/>
      <c r="H70" s="330"/>
    </row>
    <row r="71" spans="2:8 16384:16384" x14ac:dyDescent="0.3">
      <c r="B71" s="286" t="s">
        <v>301</v>
      </c>
      <c r="C71" s="291"/>
      <c r="D71" s="297"/>
      <c r="E71" s="337"/>
      <c r="F71" s="337"/>
      <c r="G71" s="337"/>
      <c r="H71" s="330"/>
    </row>
    <row r="72" spans="2:8 16384:16384" x14ac:dyDescent="0.3">
      <c r="B72" s="286" t="s">
        <v>302</v>
      </c>
      <c r="C72" s="291"/>
      <c r="D72" s="297"/>
      <c r="E72" s="337"/>
      <c r="F72" s="337"/>
      <c r="G72" s="337"/>
      <c r="H72" s="330"/>
    </row>
    <row r="73" spans="2:8 16384:16384" x14ac:dyDescent="0.3">
      <c r="B73" s="286" t="s">
        <v>303</v>
      </c>
      <c r="C73" s="291"/>
      <c r="D73" s="297"/>
      <c r="E73" s="337"/>
      <c r="F73" s="337"/>
      <c r="G73" s="337"/>
      <c r="H73" s="330"/>
    </row>
    <row r="74" spans="2:8 16384:16384" x14ac:dyDescent="0.3">
      <c r="B74" s="286" t="s">
        <v>304</v>
      </c>
      <c r="C74" s="291"/>
      <c r="D74" s="297"/>
      <c r="E74" s="337"/>
      <c r="F74" s="337"/>
      <c r="G74" s="337"/>
      <c r="H74" s="330"/>
    </row>
    <row r="75" spans="2:8 16384:16384" x14ac:dyDescent="0.3">
      <c r="B75" s="302" t="s">
        <v>442</v>
      </c>
      <c r="C75" s="291"/>
      <c r="D75" s="297"/>
      <c r="E75" s="337">
        <v>0</v>
      </c>
      <c r="F75" s="337">
        <v>0</v>
      </c>
      <c r="G75" s="337">
        <v>21116</v>
      </c>
      <c r="H75" s="330"/>
    </row>
    <row r="76" spans="2:8 16384:16384" x14ac:dyDescent="0.3">
      <c r="B76" s="302" t="s">
        <v>459</v>
      </c>
      <c r="C76" s="291"/>
      <c r="D76" s="297"/>
      <c r="E76" s="337">
        <v>400000</v>
      </c>
      <c r="F76" s="337">
        <v>400000</v>
      </c>
      <c r="G76" s="337"/>
      <c r="H76" s="330"/>
    </row>
    <row r="77" spans="2:8 16384:16384" x14ac:dyDescent="0.3">
      <c r="B77" s="302" t="s">
        <v>453</v>
      </c>
      <c r="C77" s="291"/>
      <c r="D77" s="297"/>
      <c r="E77" s="337"/>
      <c r="F77" s="337"/>
      <c r="G77" s="337"/>
      <c r="H77" s="330"/>
    </row>
    <row r="78" spans="2:8 16384:16384" x14ac:dyDescent="0.3">
      <c r="B78" s="302" t="s">
        <v>460</v>
      </c>
      <c r="C78" s="291"/>
      <c r="D78" s="297"/>
      <c r="E78" s="337">
        <v>0</v>
      </c>
      <c r="F78" s="337">
        <v>485660</v>
      </c>
      <c r="G78" s="337">
        <v>243144</v>
      </c>
      <c r="H78" s="330"/>
    </row>
    <row r="79" spans="2:8 16384:16384" s="284" customFormat="1" x14ac:dyDescent="0.3">
      <c r="B79" s="303" t="s">
        <v>264</v>
      </c>
      <c r="C79" s="290">
        <v>4000000</v>
      </c>
      <c r="D79" s="290">
        <v>2000000</v>
      </c>
      <c r="E79" s="339">
        <f>SUM(E80:E81)</f>
        <v>0</v>
      </c>
      <c r="F79" s="339">
        <f>F81</f>
        <v>0</v>
      </c>
      <c r="G79" s="337"/>
      <c r="H79" s="332"/>
      <c r="XFD79" s="284">
        <f>SUM(A79:XFC79)</f>
        <v>6000000</v>
      </c>
    </row>
    <row r="80" spans="2:8 16384:16384" x14ac:dyDescent="0.3">
      <c r="B80" s="286" t="s">
        <v>265</v>
      </c>
      <c r="C80" s="291">
        <v>2000000</v>
      </c>
      <c r="D80" s="304">
        <v>1000000</v>
      </c>
      <c r="E80" s="341">
        <v>0</v>
      </c>
      <c r="F80" s="341"/>
      <c r="G80" s="337"/>
      <c r="H80" s="330"/>
    </row>
    <row r="81" spans="2:8" x14ac:dyDescent="0.3">
      <c r="B81" s="286" t="s">
        <v>377</v>
      </c>
      <c r="C81" s="305">
        <v>0</v>
      </c>
      <c r="D81" s="288">
        <v>0</v>
      </c>
      <c r="E81" s="341">
        <v>0</v>
      </c>
      <c r="F81" s="341">
        <v>0</v>
      </c>
      <c r="G81" s="337"/>
      <c r="H81" s="330"/>
    </row>
    <row r="82" spans="2:8" x14ac:dyDescent="0.3">
      <c r="B82" s="294"/>
      <c r="C82" s="293"/>
      <c r="D82" s="288"/>
      <c r="E82" s="337"/>
      <c r="F82" s="337"/>
      <c r="G82" s="337"/>
      <c r="H82" s="330"/>
    </row>
    <row r="83" spans="2:8" s="284" customFormat="1" x14ac:dyDescent="0.3">
      <c r="B83" s="275" t="s">
        <v>266</v>
      </c>
      <c r="C83" s="290">
        <v>3050000</v>
      </c>
      <c r="D83" s="290">
        <v>15432000</v>
      </c>
      <c r="E83" s="339">
        <f>SUM(E85:E93)</f>
        <v>5450000</v>
      </c>
      <c r="F83" s="339">
        <f>SUM(F87:F93)</f>
        <v>5450000</v>
      </c>
      <c r="G83" s="339">
        <f>SUM(G87:G96)</f>
        <v>109607</v>
      </c>
      <c r="H83" s="332"/>
    </row>
    <row r="84" spans="2:8" ht="16.8" x14ac:dyDescent="0.55000000000000004">
      <c r="B84" s="282"/>
      <c r="C84" s="300"/>
      <c r="D84" s="301"/>
      <c r="E84" s="337"/>
      <c r="F84" s="337"/>
      <c r="G84" s="337"/>
      <c r="H84" s="330"/>
    </row>
    <row r="85" spans="2:8" x14ac:dyDescent="0.3">
      <c r="B85" s="286" t="s">
        <v>267</v>
      </c>
      <c r="C85" s="291">
        <v>350000</v>
      </c>
      <c r="D85" s="292">
        <v>350000</v>
      </c>
      <c r="E85" s="337">
        <v>0</v>
      </c>
      <c r="F85" s="337"/>
      <c r="G85" s="337"/>
      <c r="H85" s="330"/>
    </row>
    <row r="86" spans="2:8" x14ac:dyDescent="0.3">
      <c r="B86" s="286" t="s">
        <v>268</v>
      </c>
      <c r="C86" s="291">
        <v>0</v>
      </c>
      <c r="D86" s="292">
        <v>2400000</v>
      </c>
      <c r="E86" s="337"/>
      <c r="F86" s="337"/>
      <c r="G86" s="337"/>
      <c r="H86" s="330"/>
    </row>
    <row r="87" spans="2:8" x14ac:dyDescent="0.3">
      <c r="B87" s="286" t="s">
        <v>269</v>
      </c>
      <c r="C87" s="291">
        <v>400000</v>
      </c>
      <c r="D87" s="292">
        <v>400000</v>
      </c>
      <c r="E87" s="337">
        <v>5450000</v>
      </c>
      <c r="F87" s="337">
        <v>5450000</v>
      </c>
      <c r="G87" s="370" t="s">
        <v>525</v>
      </c>
      <c r="H87" s="330" t="s">
        <v>526</v>
      </c>
    </row>
    <row r="88" spans="2:8" x14ac:dyDescent="0.3">
      <c r="B88" s="286" t="s">
        <v>270</v>
      </c>
      <c r="C88" s="291">
        <v>1500000</v>
      </c>
      <c r="D88" s="297">
        <v>2400000</v>
      </c>
      <c r="E88" s="337"/>
      <c r="F88" s="337"/>
      <c r="G88" s="337"/>
      <c r="H88" s="330"/>
    </row>
    <row r="89" spans="2:8" x14ac:dyDescent="0.3">
      <c r="B89" s="286" t="s">
        <v>271</v>
      </c>
      <c r="C89" s="291">
        <v>0</v>
      </c>
      <c r="D89" s="297">
        <v>2400000</v>
      </c>
      <c r="E89" s="337"/>
      <c r="F89" s="337"/>
      <c r="G89" s="337"/>
      <c r="H89" s="330"/>
    </row>
    <row r="90" spans="2:8" x14ac:dyDescent="0.3">
      <c r="B90" s="286" t="s">
        <v>402</v>
      </c>
      <c r="C90" s="291">
        <v>0</v>
      </c>
      <c r="D90" s="297">
        <v>1000000</v>
      </c>
      <c r="E90" s="337">
        <v>0</v>
      </c>
      <c r="F90" s="337">
        <v>0</v>
      </c>
      <c r="G90" s="337"/>
      <c r="H90" s="330"/>
    </row>
    <row r="91" spans="2:8" x14ac:dyDescent="0.3">
      <c r="B91" s="286" t="s">
        <v>272</v>
      </c>
      <c r="C91" s="291">
        <v>0</v>
      </c>
      <c r="D91" s="297">
        <v>2682000</v>
      </c>
      <c r="E91" s="337"/>
      <c r="F91" s="337"/>
      <c r="G91" s="337"/>
      <c r="H91" s="330"/>
    </row>
    <row r="92" spans="2:8" x14ac:dyDescent="0.3">
      <c r="B92" s="286" t="s">
        <v>273</v>
      </c>
      <c r="C92" s="291">
        <v>0</v>
      </c>
      <c r="D92" s="297">
        <v>3000000</v>
      </c>
      <c r="E92" s="337"/>
      <c r="F92" s="337"/>
      <c r="G92" s="337"/>
      <c r="H92" s="330"/>
    </row>
    <row r="93" spans="2:8" ht="27" x14ac:dyDescent="0.3">
      <c r="B93" s="302" t="s">
        <v>403</v>
      </c>
      <c r="C93" s="305"/>
      <c r="D93" s="288"/>
      <c r="E93" s="337">
        <v>0</v>
      </c>
      <c r="F93" s="337">
        <v>0</v>
      </c>
      <c r="G93" s="337"/>
      <c r="H93" s="330"/>
    </row>
    <row r="94" spans="2:8" x14ac:dyDescent="0.3">
      <c r="B94" s="286" t="s">
        <v>450</v>
      </c>
      <c r="C94" s="305"/>
      <c r="D94" s="288"/>
      <c r="E94" s="337"/>
      <c r="F94" s="337"/>
      <c r="G94" s="337">
        <v>0</v>
      </c>
      <c r="H94" s="330"/>
    </row>
    <row r="95" spans="2:8" x14ac:dyDescent="0.3">
      <c r="B95" s="286" t="s">
        <v>488</v>
      </c>
      <c r="C95" s="305"/>
      <c r="D95" s="288"/>
      <c r="E95" s="337">
        <v>0</v>
      </c>
      <c r="F95" s="337">
        <v>0</v>
      </c>
      <c r="G95" s="337">
        <v>109607</v>
      </c>
      <c r="H95" s="330"/>
    </row>
    <row r="96" spans="2:8" x14ac:dyDescent="0.3">
      <c r="B96" s="286" t="s">
        <v>451</v>
      </c>
      <c r="C96" s="305"/>
      <c r="D96" s="288"/>
      <c r="E96" s="337"/>
      <c r="F96" s="337"/>
      <c r="G96" s="337">
        <v>0</v>
      </c>
      <c r="H96" s="330"/>
    </row>
    <row r="97" spans="1:8" x14ac:dyDescent="0.3">
      <c r="B97" s="286"/>
      <c r="C97" s="305"/>
      <c r="D97" s="288"/>
      <c r="E97" s="337"/>
      <c r="F97" s="337"/>
      <c r="G97" s="337"/>
      <c r="H97" s="330"/>
    </row>
    <row r="98" spans="1:8" x14ac:dyDescent="0.3">
      <c r="B98" s="294" t="s">
        <v>461</v>
      </c>
      <c r="C98" s="305"/>
      <c r="D98" s="288"/>
      <c r="E98" s="339">
        <f>SUM(E99:E100)</f>
        <v>400000</v>
      </c>
      <c r="F98" s="339">
        <f>SUM(F99:F100)</f>
        <v>400000</v>
      </c>
      <c r="G98" s="339">
        <f>SUM(G99:G100)</f>
        <v>0</v>
      </c>
      <c r="H98" s="330"/>
    </row>
    <row r="99" spans="1:8" x14ac:dyDescent="0.3">
      <c r="B99" s="286" t="s">
        <v>462</v>
      </c>
      <c r="C99" s="305"/>
      <c r="D99" s="288"/>
      <c r="E99" s="337">
        <v>400000</v>
      </c>
      <c r="F99" s="337">
        <v>400000</v>
      </c>
      <c r="G99" s="337"/>
      <c r="H99" s="330"/>
    </row>
    <row r="100" spans="1:8" s="284" customFormat="1" x14ac:dyDescent="0.3">
      <c r="A100" s="274"/>
      <c r="B100" s="286"/>
      <c r="C100" s="305"/>
      <c r="D100" s="288"/>
      <c r="E100" s="337"/>
      <c r="F100" s="337"/>
      <c r="G100" s="337"/>
      <c r="H100" s="330"/>
    </row>
    <row r="101" spans="1:8" x14ac:dyDescent="0.3">
      <c r="A101" s="284"/>
      <c r="B101" s="275" t="s">
        <v>274</v>
      </c>
      <c r="C101" s="290">
        <v>0</v>
      </c>
      <c r="D101" s="290">
        <v>300000</v>
      </c>
      <c r="E101" s="339">
        <f>SUM(E103:E105)</f>
        <v>120000</v>
      </c>
      <c r="F101" s="339">
        <f>SUM(F103:F105)</f>
        <v>120000</v>
      </c>
      <c r="G101" s="339">
        <f>SUM(G103:G105)</f>
        <v>0</v>
      </c>
      <c r="H101" s="332"/>
    </row>
    <row r="102" spans="1:8" x14ac:dyDescent="0.3">
      <c r="B102" s="306"/>
      <c r="C102" s="290"/>
      <c r="D102" s="290"/>
      <c r="E102" s="337"/>
      <c r="F102" s="337"/>
      <c r="G102" s="337"/>
      <c r="H102" s="330"/>
    </row>
    <row r="103" spans="1:8" x14ac:dyDescent="0.3">
      <c r="B103" s="306" t="s">
        <v>275</v>
      </c>
      <c r="C103" s="292">
        <v>0</v>
      </c>
      <c r="D103" s="297">
        <v>300000</v>
      </c>
      <c r="E103" s="337">
        <v>110000</v>
      </c>
      <c r="F103" s="337">
        <v>110000</v>
      </c>
      <c r="G103" s="337"/>
      <c r="H103" s="330"/>
    </row>
    <row r="104" spans="1:8" x14ac:dyDescent="0.3">
      <c r="B104" s="306" t="s">
        <v>404</v>
      </c>
      <c r="C104" s="292"/>
      <c r="D104" s="297"/>
      <c r="E104" s="337">
        <v>10000</v>
      </c>
      <c r="F104" s="337">
        <v>10000</v>
      </c>
      <c r="G104" s="337"/>
      <c r="H104" s="330"/>
    </row>
    <row r="105" spans="1:8" x14ac:dyDescent="0.3">
      <c r="B105" s="306" t="s">
        <v>378</v>
      </c>
      <c r="C105" s="305"/>
      <c r="D105" s="288"/>
      <c r="E105" s="337">
        <v>0</v>
      </c>
      <c r="F105" s="337">
        <v>0</v>
      </c>
      <c r="G105" s="337"/>
      <c r="H105" s="330"/>
    </row>
    <row r="106" spans="1:8" x14ac:dyDescent="0.3">
      <c r="B106" s="275"/>
      <c r="C106" s="305"/>
      <c r="D106" s="288"/>
      <c r="E106" s="337"/>
      <c r="F106" s="337"/>
      <c r="G106" s="337"/>
      <c r="H106" s="330"/>
    </row>
    <row r="107" spans="1:8" x14ac:dyDescent="0.3">
      <c r="B107" s="275" t="s">
        <v>128</v>
      </c>
      <c r="C107" s="290">
        <v>0</v>
      </c>
      <c r="D107" s="290">
        <v>2420000</v>
      </c>
      <c r="E107" s="339">
        <f>SUM(E108:E108)</f>
        <v>0</v>
      </c>
      <c r="F107" s="339">
        <f>F108</f>
        <v>0</v>
      </c>
      <c r="G107" s="339">
        <f>G108</f>
        <v>0</v>
      </c>
      <c r="H107" s="330"/>
    </row>
    <row r="108" spans="1:8" x14ac:dyDescent="0.3">
      <c r="B108" s="306" t="s">
        <v>305</v>
      </c>
      <c r="C108" s="292">
        <v>0</v>
      </c>
      <c r="D108" s="297">
        <v>0</v>
      </c>
      <c r="E108" s="337">
        <v>0</v>
      </c>
      <c r="F108" s="337">
        <v>0</v>
      </c>
      <c r="G108" s="337">
        <v>0</v>
      </c>
      <c r="H108" s="330"/>
    </row>
    <row r="109" spans="1:8" s="284" customFormat="1" x14ac:dyDescent="0.3">
      <c r="A109" s="274"/>
      <c r="B109" s="306"/>
      <c r="C109" s="305"/>
      <c r="D109" s="288"/>
      <c r="E109" s="337"/>
      <c r="F109" s="337"/>
      <c r="G109" s="337"/>
      <c r="H109" s="330"/>
    </row>
    <row r="110" spans="1:8" x14ac:dyDescent="0.3">
      <c r="A110" s="284"/>
      <c r="B110" s="275" t="s">
        <v>52</v>
      </c>
      <c r="C110" s="290">
        <v>37863003</v>
      </c>
      <c r="D110" s="290">
        <v>8310379</v>
      </c>
      <c r="E110" s="339">
        <f>SUM(E112:E122)</f>
        <v>2300000</v>
      </c>
      <c r="F110" s="339">
        <f>SUM(F112:F114)</f>
        <v>2300000</v>
      </c>
      <c r="G110" s="339">
        <f>SUM(G112:G123)</f>
        <v>159005</v>
      </c>
      <c r="H110" s="332"/>
    </row>
    <row r="111" spans="1:8" x14ac:dyDescent="0.3">
      <c r="B111" s="286"/>
      <c r="C111" s="292"/>
      <c r="D111" s="297"/>
      <c r="E111" s="337"/>
      <c r="F111" s="337"/>
      <c r="G111" s="337"/>
      <c r="H111" s="330"/>
    </row>
    <row r="112" spans="1:8" x14ac:dyDescent="0.3">
      <c r="B112" s="286" t="s">
        <v>353</v>
      </c>
      <c r="C112" s="292">
        <v>300000</v>
      </c>
      <c r="D112" s="297">
        <v>0</v>
      </c>
      <c r="E112" s="337">
        <v>0</v>
      </c>
      <c r="F112" s="337"/>
      <c r="G112" s="337"/>
      <c r="H112" s="330"/>
    </row>
    <row r="113" spans="1:9" x14ac:dyDescent="0.3">
      <c r="B113" s="286" t="s">
        <v>276</v>
      </c>
      <c r="C113" s="292">
        <v>6414503</v>
      </c>
      <c r="D113" s="297">
        <v>1000000</v>
      </c>
      <c r="E113" s="337">
        <v>500000</v>
      </c>
      <c r="F113" s="337">
        <v>500000</v>
      </c>
      <c r="G113" s="337">
        <v>0</v>
      </c>
      <c r="H113" s="330"/>
    </row>
    <row r="114" spans="1:9" x14ac:dyDescent="0.3">
      <c r="B114" s="286" t="s">
        <v>279</v>
      </c>
      <c r="C114" s="292">
        <v>6500000</v>
      </c>
      <c r="D114" s="297">
        <v>4000000</v>
      </c>
      <c r="E114" s="337">
        <v>1800000</v>
      </c>
      <c r="F114" s="337">
        <v>1800000</v>
      </c>
      <c r="G114" s="337">
        <v>0</v>
      </c>
      <c r="H114" s="330"/>
    </row>
    <row r="115" spans="1:9" x14ac:dyDescent="0.3">
      <c r="B115" s="286" t="s">
        <v>280</v>
      </c>
      <c r="C115" s="292">
        <v>2000000</v>
      </c>
      <c r="D115" s="297">
        <v>0</v>
      </c>
      <c r="E115" s="337"/>
      <c r="F115" s="337"/>
      <c r="G115" s="337"/>
      <c r="H115" s="330"/>
    </row>
    <row r="116" spans="1:9" x14ac:dyDescent="0.3">
      <c r="B116" s="286" t="s">
        <v>281</v>
      </c>
      <c r="C116" s="292">
        <v>600000</v>
      </c>
      <c r="D116" s="297">
        <v>2310379</v>
      </c>
      <c r="E116" s="337"/>
      <c r="F116" s="337"/>
      <c r="G116" s="337"/>
      <c r="H116" s="330"/>
    </row>
    <row r="117" spans="1:9" x14ac:dyDescent="0.3">
      <c r="B117" s="307" t="s">
        <v>282</v>
      </c>
      <c r="C117" s="308">
        <v>2000000</v>
      </c>
      <c r="D117" s="309">
        <v>0</v>
      </c>
      <c r="E117" s="337"/>
      <c r="F117" s="337"/>
      <c r="G117" s="337"/>
      <c r="H117" s="330"/>
    </row>
    <row r="118" spans="1:9" x14ac:dyDescent="0.3">
      <c r="B118" s="307" t="s">
        <v>283</v>
      </c>
      <c r="C118" s="308">
        <v>2000000</v>
      </c>
      <c r="D118" s="309">
        <v>0</v>
      </c>
      <c r="E118" s="337"/>
      <c r="F118" s="337"/>
      <c r="G118" s="337"/>
      <c r="H118" s="330"/>
    </row>
    <row r="119" spans="1:9" x14ac:dyDescent="0.3">
      <c r="B119" s="307" t="s">
        <v>284</v>
      </c>
      <c r="C119" s="308">
        <v>2000000</v>
      </c>
      <c r="D119" s="309">
        <v>0</v>
      </c>
      <c r="E119" s="337"/>
      <c r="F119" s="337"/>
      <c r="G119" s="337"/>
      <c r="H119" s="330"/>
    </row>
    <row r="120" spans="1:9" x14ac:dyDescent="0.3">
      <c r="B120" s="307" t="s">
        <v>285</v>
      </c>
      <c r="C120" s="308">
        <v>2000000</v>
      </c>
      <c r="D120" s="309">
        <v>0</v>
      </c>
      <c r="E120" s="337"/>
      <c r="F120" s="337"/>
      <c r="G120" s="337"/>
      <c r="H120" s="330"/>
    </row>
    <row r="121" spans="1:9" x14ac:dyDescent="0.3">
      <c r="B121" s="286" t="s">
        <v>286</v>
      </c>
      <c r="C121" s="292">
        <v>2000000</v>
      </c>
      <c r="D121" s="297">
        <v>0</v>
      </c>
      <c r="E121" s="337"/>
      <c r="F121" s="337"/>
      <c r="G121" s="337"/>
      <c r="H121" s="330"/>
    </row>
    <row r="122" spans="1:9" ht="27" x14ac:dyDescent="0.3">
      <c r="B122" s="310" t="s">
        <v>327</v>
      </c>
      <c r="C122" s="292">
        <v>0</v>
      </c>
      <c r="D122" s="297">
        <v>0</v>
      </c>
      <c r="E122" s="337">
        <v>0</v>
      </c>
      <c r="F122" s="337" t="s">
        <v>525</v>
      </c>
      <c r="G122" s="337" t="s">
        <v>525</v>
      </c>
      <c r="H122" s="330"/>
    </row>
    <row r="123" spans="1:9" x14ac:dyDescent="0.3">
      <c r="B123" s="286" t="s">
        <v>277</v>
      </c>
      <c r="C123" s="272"/>
      <c r="D123" s="273">
        <v>0</v>
      </c>
      <c r="E123" s="337">
        <f ca="1">-E123</f>
        <v>0</v>
      </c>
      <c r="F123" s="337" t="s">
        <v>525</v>
      </c>
      <c r="G123" s="337">
        <v>159005</v>
      </c>
      <c r="H123" s="330"/>
    </row>
    <row r="124" spans="1:9" s="284" customFormat="1" x14ac:dyDescent="0.3">
      <c r="A124" s="274"/>
      <c r="B124" s="272"/>
      <c r="C124" s="311"/>
      <c r="D124" s="289"/>
      <c r="E124" s="337"/>
      <c r="F124" s="337"/>
      <c r="G124" s="337"/>
      <c r="H124" s="330"/>
    </row>
    <row r="125" spans="1:9" x14ac:dyDescent="0.3">
      <c r="A125" s="284"/>
      <c r="B125" s="275" t="s">
        <v>405</v>
      </c>
      <c r="C125" s="290">
        <v>7250000</v>
      </c>
      <c r="D125" s="290">
        <v>3810000</v>
      </c>
      <c r="E125" s="339">
        <f>SUM(E127:E136)</f>
        <v>2900000</v>
      </c>
      <c r="F125" s="339">
        <f>SUM(F127:F136)</f>
        <v>2900000</v>
      </c>
      <c r="G125" s="339">
        <f>SUM(G127:G136)</f>
        <v>244915</v>
      </c>
      <c r="H125" s="332"/>
    </row>
    <row r="126" spans="1:9" ht="16.8" x14ac:dyDescent="0.55000000000000004">
      <c r="C126" s="312"/>
      <c r="D126" s="313"/>
      <c r="E126" s="337"/>
      <c r="F126" s="337"/>
      <c r="G126" s="337"/>
      <c r="H126" s="330"/>
    </row>
    <row r="127" spans="1:9" x14ac:dyDescent="0.3">
      <c r="B127" s="286" t="s">
        <v>406</v>
      </c>
      <c r="C127" s="291">
        <v>250000</v>
      </c>
      <c r="D127" s="297">
        <v>250000</v>
      </c>
      <c r="E127" s="337">
        <v>1000000</v>
      </c>
      <c r="F127" s="337">
        <v>1000000</v>
      </c>
      <c r="G127" s="337"/>
      <c r="H127" s="330"/>
      <c r="I127" s="330"/>
    </row>
    <row r="128" spans="1:9" x14ac:dyDescent="0.3">
      <c r="B128" s="274" t="s">
        <v>463</v>
      </c>
      <c r="C128" s="286" t="s">
        <v>407</v>
      </c>
      <c r="D128" s="291"/>
      <c r="E128" s="337">
        <v>200000</v>
      </c>
      <c r="F128" s="337">
        <v>200000</v>
      </c>
      <c r="G128" s="337"/>
      <c r="H128" s="337"/>
    </row>
    <row r="129" spans="1:9" x14ac:dyDescent="0.3">
      <c r="B129" s="286" t="s">
        <v>379</v>
      </c>
      <c r="C129" s="291"/>
      <c r="D129" s="297"/>
      <c r="E129" s="337">
        <v>0</v>
      </c>
      <c r="F129" s="337">
        <v>0</v>
      </c>
      <c r="G129" s="337"/>
      <c r="H129" s="330"/>
    </row>
    <row r="130" spans="1:9" x14ac:dyDescent="0.3">
      <c r="B130" s="286" t="s">
        <v>408</v>
      </c>
      <c r="C130" s="291"/>
      <c r="D130" s="297"/>
      <c r="E130" s="337">
        <v>0</v>
      </c>
      <c r="F130" s="337">
        <v>0</v>
      </c>
      <c r="G130" s="337"/>
      <c r="H130" s="330"/>
    </row>
    <row r="131" spans="1:9" x14ac:dyDescent="0.3">
      <c r="B131" s="286" t="s">
        <v>409</v>
      </c>
      <c r="C131" s="291"/>
      <c r="D131" s="297"/>
      <c r="E131" s="337">
        <v>0</v>
      </c>
      <c r="F131" s="337">
        <v>0</v>
      </c>
      <c r="G131" s="337"/>
      <c r="H131" s="330"/>
    </row>
    <row r="132" spans="1:9" ht="27" x14ac:dyDescent="0.3">
      <c r="B132" s="302" t="s">
        <v>410</v>
      </c>
      <c r="C132" s="291"/>
      <c r="D132" s="297"/>
      <c r="E132" s="337">
        <v>0</v>
      </c>
      <c r="F132" s="337">
        <v>0</v>
      </c>
      <c r="G132" s="337">
        <v>244915</v>
      </c>
      <c r="H132" s="330"/>
    </row>
    <row r="133" spans="1:9" hidden="1" x14ac:dyDescent="0.3">
      <c r="B133" s="286" t="s">
        <v>411</v>
      </c>
      <c r="C133" s="291"/>
      <c r="D133" s="297"/>
      <c r="E133" s="337">
        <v>1200000</v>
      </c>
      <c r="F133" s="337">
        <v>1200000</v>
      </c>
      <c r="G133" s="337"/>
      <c r="H133" s="330"/>
    </row>
    <row r="134" spans="1:9" x14ac:dyDescent="0.3">
      <c r="B134" s="286" t="s">
        <v>287</v>
      </c>
      <c r="C134" s="291">
        <v>0</v>
      </c>
      <c r="D134" s="297">
        <v>60000</v>
      </c>
      <c r="E134" s="337"/>
      <c r="F134" s="337"/>
      <c r="G134" s="337"/>
      <c r="H134" s="330"/>
    </row>
    <row r="135" spans="1:9" x14ac:dyDescent="0.3">
      <c r="B135" s="286" t="s">
        <v>380</v>
      </c>
      <c r="C135" s="291"/>
      <c r="D135" s="297"/>
      <c r="E135" s="337">
        <v>0</v>
      </c>
      <c r="F135" s="337">
        <v>0</v>
      </c>
      <c r="G135" s="337"/>
      <c r="H135" s="330"/>
    </row>
    <row r="136" spans="1:9" x14ac:dyDescent="0.3">
      <c r="B136" s="286" t="s">
        <v>412</v>
      </c>
      <c r="C136" s="272"/>
      <c r="D136" s="273"/>
      <c r="E136" s="337">
        <v>500000</v>
      </c>
      <c r="F136" s="337">
        <v>500000</v>
      </c>
      <c r="G136" s="337"/>
      <c r="H136" s="330"/>
    </row>
    <row r="137" spans="1:9" s="284" customFormat="1" x14ac:dyDescent="0.3">
      <c r="A137" s="274"/>
      <c r="B137" s="272"/>
      <c r="C137" s="272"/>
      <c r="D137" s="273"/>
      <c r="E137" s="337"/>
      <c r="F137" s="337"/>
      <c r="G137" s="337"/>
      <c r="H137" s="330"/>
    </row>
    <row r="138" spans="1:9" x14ac:dyDescent="0.3">
      <c r="A138" s="284"/>
      <c r="B138" s="275" t="s">
        <v>413</v>
      </c>
      <c r="C138" s="314">
        <v>5845118</v>
      </c>
      <c r="D138" s="314">
        <v>4845118</v>
      </c>
      <c r="E138" s="339">
        <f>SUM(E140:E142)</f>
        <v>2000000</v>
      </c>
      <c r="F138" s="339">
        <f>SUM(F140:F142)</f>
        <v>2000000</v>
      </c>
      <c r="G138" s="339">
        <f>SUM(G140:G142)</f>
        <v>802843</v>
      </c>
      <c r="H138" s="332"/>
    </row>
    <row r="139" spans="1:9" ht="16.8" x14ac:dyDescent="0.55000000000000004">
      <c r="B139" s="286"/>
      <c r="C139" s="312"/>
      <c r="D139" s="313"/>
      <c r="E139" s="337"/>
      <c r="F139" s="337"/>
      <c r="G139" s="337"/>
      <c r="H139" s="330"/>
    </row>
    <row r="140" spans="1:9" x14ac:dyDescent="0.3">
      <c r="B140" s="286" t="s">
        <v>288</v>
      </c>
      <c r="C140" s="291">
        <v>3445118</v>
      </c>
      <c r="D140" s="297">
        <v>3445118</v>
      </c>
      <c r="E140" s="337">
        <v>1600000</v>
      </c>
      <c r="F140" s="337">
        <v>1600000</v>
      </c>
      <c r="G140" s="337">
        <v>802843</v>
      </c>
      <c r="H140" s="330"/>
    </row>
    <row r="141" spans="1:9" x14ac:dyDescent="0.3">
      <c r="B141" s="286" t="s">
        <v>414</v>
      </c>
      <c r="C141" s="291"/>
      <c r="D141" s="297"/>
      <c r="E141" s="337">
        <v>0</v>
      </c>
      <c r="F141" s="337"/>
      <c r="G141" s="337"/>
      <c r="H141" s="330"/>
    </row>
    <row r="142" spans="1:9" x14ac:dyDescent="0.3">
      <c r="B142" s="286" t="s">
        <v>464</v>
      </c>
      <c r="C142" s="291"/>
      <c r="D142" s="297"/>
      <c r="E142" s="337">
        <v>400000</v>
      </c>
      <c r="F142" s="337">
        <v>400000</v>
      </c>
      <c r="G142" s="337"/>
      <c r="H142" s="330"/>
      <c r="I142" s="330"/>
    </row>
    <row r="143" spans="1:9" s="284" customFormat="1" x14ac:dyDescent="0.3">
      <c r="A143" s="274"/>
      <c r="B143" s="274"/>
      <c r="C143" s="294"/>
      <c r="D143" s="291"/>
      <c r="E143" s="297"/>
      <c r="F143" s="337"/>
      <c r="G143" s="337"/>
      <c r="H143" s="337"/>
    </row>
    <row r="144" spans="1:9" x14ac:dyDescent="0.3">
      <c r="A144" s="284"/>
      <c r="B144" s="275" t="s">
        <v>45</v>
      </c>
      <c r="C144" s="314">
        <v>16309900</v>
      </c>
      <c r="D144" s="314">
        <v>19986514</v>
      </c>
      <c r="E144" s="339">
        <f>SUM(E147:E180)</f>
        <v>36068000</v>
      </c>
      <c r="F144" s="339">
        <f>SUM(F151:F182)</f>
        <v>36068000</v>
      </c>
      <c r="G144" s="339">
        <f>SUM(G151:G182)</f>
        <v>13451958</v>
      </c>
      <c r="H144" s="332"/>
    </row>
    <row r="145" spans="2:8" x14ac:dyDescent="0.3">
      <c r="B145" s="286" t="s">
        <v>289</v>
      </c>
      <c r="C145" s="292">
        <v>0</v>
      </c>
      <c r="D145" s="297">
        <v>95454</v>
      </c>
      <c r="E145" s="337"/>
      <c r="F145" s="337"/>
      <c r="G145" s="337"/>
      <c r="H145" s="330"/>
    </row>
    <row r="146" spans="2:8" x14ac:dyDescent="0.3">
      <c r="B146" s="286" t="s">
        <v>290</v>
      </c>
      <c r="C146" s="292">
        <v>0</v>
      </c>
      <c r="D146" s="297">
        <v>242282</v>
      </c>
      <c r="E146" s="337"/>
      <c r="F146" s="337"/>
      <c r="G146" s="337"/>
      <c r="H146" s="330"/>
    </row>
    <row r="147" spans="2:8" x14ac:dyDescent="0.3">
      <c r="B147" s="286" t="s">
        <v>306</v>
      </c>
      <c r="C147" s="292">
        <v>0</v>
      </c>
      <c r="D147" s="297">
        <v>4000000</v>
      </c>
      <c r="E147" s="337">
        <v>0</v>
      </c>
      <c r="F147" s="337"/>
      <c r="G147" s="337"/>
      <c r="H147" s="330"/>
    </row>
    <row r="148" spans="2:8" x14ac:dyDescent="0.3">
      <c r="B148" s="286" t="s">
        <v>291</v>
      </c>
      <c r="C148" s="292">
        <v>0</v>
      </c>
      <c r="D148" s="297">
        <v>35351</v>
      </c>
      <c r="E148" s="337"/>
      <c r="F148" s="337"/>
      <c r="G148" s="337"/>
      <c r="H148" s="330"/>
    </row>
    <row r="149" spans="2:8" x14ac:dyDescent="0.3">
      <c r="B149" s="286" t="s">
        <v>292</v>
      </c>
      <c r="C149" s="292">
        <v>0</v>
      </c>
      <c r="D149" s="297">
        <v>237813</v>
      </c>
      <c r="E149" s="337"/>
      <c r="F149" s="337"/>
      <c r="G149" s="337"/>
      <c r="H149" s="330"/>
    </row>
    <row r="150" spans="2:8" x14ac:dyDescent="0.3">
      <c r="B150" s="286" t="s">
        <v>293</v>
      </c>
      <c r="C150" s="292"/>
      <c r="D150" s="297"/>
      <c r="E150" s="337">
        <v>0</v>
      </c>
      <c r="F150" s="337"/>
      <c r="G150" s="337"/>
      <c r="H150" s="330"/>
    </row>
    <row r="151" spans="2:8" x14ac:dyDescent="0.3">
      <c r="B151" s="286" t="s">
        <v>449</v>
      </c>
      <c r="C151" s="292"/>
      <c r="D151" s="297"/>
      <c r="E151" s="337">
        <v>0</v>
      </c>
      <c r="F151" s="337">
        <v>0</v>
      </c>
      <c r="G151" s="337">
        <v>0</v>
      </c>
      <c r="H151" s="330"/>
    </row>
    <row r="152" spans="2:8" x14ac:dyDescent="0.3">
      <c r="B152" s="286" t="s">
        <v>415</v>
      </c>
      <c r="C152" s="292"/>
      <c r="D152" s="297"/>
      <c r="E152" s="337">
        <v>0</v>
      </c>
      <c r="F152" s="337">
        <v>0</v>
      </c>
      <c r="G152" s="337"/>
      <c r="H152" s="330"/>
    </row>
    <row r="153" spans="2:8" x14ac:dyDescent="0.3">
      <c r="B153" s="302" t="s">
        <v>465</v>
      </c>
      <c r="C153" s="292"/>
      <c r="D153" s="297"/>
      <c r="E153" s="337">
        <v>731063</v>
      </c>
      <c r="F153" s="337">
        <v>731063</v>
      </c>
      <c r="G153" s="337"/>
      <c r="H153" s="330" t="s">
        <v>502</v>
      </c>
    </row>
    <row r="154" spans="2:8" ht="27" x14ac:dyDescent="0.3">
      <c r="B154" s="302" t="s">
        <v>466</v>
      </c>
      <c r="C154" s="292"/>
      <c r="D154" s="297"/>
      <c r="E154" s="337">
        <v>1800000</v>
      </c>
      <c r="F154" s="337">
        <v>1800000</v>
      </c>
      <c r="G154" s="337"/>
      <c r="H154" s="330" t="s">
        <v>502</v>
      </c>
    </row>
    <row r="155" spans="2:8" ht="27" x14ac:dyDescent="0.3">
      <c r="B155" s="302" t="s">
        <v>467</v>
      </c>
      <c r="C155" s="292">
        <v>0</v>
      </c>
      <c r="D155" s="297">
        <v>0</v>
      </c>
      <c r="E155" s="337">
        <v>2400000</v>
      </c>
      <c r="F155" s="337">
        <v>2400000</v>
      </c>
      <c r="G155" s="337"/>
      <c r="H155" s="330" t="s">
        <v>502</v>
      </c>
    </row>
    <row r="156" spans="2:8" x14ac:dyDescent="0.3">
      <c r="B156" s="302" t="s">
        <v>468</v>
      </c>
      <c r="C156" s="292"/>
      <c r="D156" s="297"/>
      <c r="E156" s="337">
        <v>1400000</v>
      </c>
      <c r="F156" s="337">
        <v>1400000</v>
      </c>
      <c r="G156" s="337"/>
      <c r="H156" s="330" t="s">
        <v>502</v>
      </c>
    </row>
    <row r="157" spans="2:8" x14ac:dyDescent="0.3">
      <c r="B157" s="302" t="s">
        <v>469</v>
      </c>
      <c r="C157" s="292"/>
      <c r="D157" s="297"/>
      <c r="E157" s="337">
        <v>3000000</v>
      </c>
      <c r="F157" s="337">
        <v>3000000</v>
      </c>
      <c r="G157" s="337"/>
      <c r="H157" s="330" t="s">
        <v>502</v>
      </c>
    </row>
    <row r="158" spans="2:8" x14ac:dyDescent="0.3">
      <c r="B158" s="286" t="s">
        <v>381</v>
      </c>
      <c r="C158" s="292"/>
      <c r="D158" s="297"/>
      <c r="E158" s="337">
        <v>500000</v>
      </c>
      <c r="F158" s="337">
        <v>500000</v>
      </c>
      <c r="G158" s="337"/>
      <c r="H158" s="330" t="s">
        <v>502</v>
      </c>
    </row>
    <row r="159" spans="2:8" x14ac:dyDescent="0.3">
      <c r="B159" s="286" t="s">
        <v>470</v>
      </c>
      <c r="C159" s="292">
        <v>0</v>
      </c>
      <c r="D159" s="297">
        <v>0</v>
      </c>
      <c r="E159" s="337">
        <v>450000</v>
      </c>
      <c r="F159" s="337">
        <v>450000</v>
      </c>
      <c r="G159" s="337"/>
      <c r="H159" s="330" t="s">
        <v>502</v>
      </c>
    </row>
    <row r="160" spans="2:8" x14ac:dyDescent="0.3">
      <c r="B160" s="286" t="s">
        <v>471</v>
      </c>
      <c r="C160" s="292"/>
      <c r="D160" s="297"/>
      <c r="E160" s="337">
        <v>3163000</v>
      </c>
      <c r="F160" s="337">
        <v>3163000</v>
      </c>
      <c r="G160" s="337">
        <v>2967140</v>
      </c>
      <c r="H160" s="330" t="s">
        <v>503</v>
      </c>
    </row>
    <row r="161" spans="2:8" x14ac:dyDescent="0.3">
      <c r="B161" s="286" t="s">
        <v>356</v>
      </c>
      <c r="C161" s="292"/>
      <c r="D161" s="297"/>
      <c r="E161" s="337">
        <v>3000000</v>
      </c>
      <c r="F161" s="337">
        <v>3000000</v>
      </c>
      <c r="G161" s="337"/>
      <c r="H161" s="330"/>
    </row>
    <row r="162" spans="2:8" x14ac:dyDescent="0.3">
      <c r="B162" s="286" t="s">
        <v>345</v>
      </c>
      <c r="C162" s="292">
        <v>300000</v>
      </c>
      <c r="D162" s="297">
        <v>300000</v>
      </c>
      <c r="E162" s="337">
        <v>0</v>
      </c>
      <c r="F162" s="337">
        <v>0</v>
      </c>
      <c r="G162" s="337">
        <v>607498</v>
      </c>
      <c r="H162" s="330"/>
    </row>
    <row r="163" spans="2:8" x14ac:dyDescent="0.3">
      <c r="B163" s="286" t="s">
        <v>472</v>
      </c>
      <c r="C163" s="292">
        <v>300000</v>
      </c>
      <c r="D163" s="297">
        <v>300000</v>
      </c>
      <c r="E163" s="337">
        <v>6633937</v>
      </c>
      <c r="F163" s="337">
        <v>6633937</v>
      </c>
      <c r="G163" s="337">
        <v>1930903</v>
      </c>
      <c r="H163" s="330" t="s">
        <v>503</v>
      </c>
    </row>
    <row r="164" spans="2:8" x14ac:dyDescent="0.3">
      <c r="B164" s="286" t="s">
        <v>355</v>
      </c>
      <c r="C164" s="292">
        <v>300000</v>
      </c>
      <c r="D164" s="297">
        <v>300000</v>
      </c>
      <c r="E164" s="337">
        <v>0</v>
      </c>
      <c r="F164" s="337">
        <v>0</v>
      </c>
      <c r="G164" s="337"/>
      <c r="H164" s="330"/>
    </row>
    <row r="165" spans="2:8" x14ac:dyDescent="0.3">
      <c r="B165" s="286" t="s">
        <v>354</v>
      </c>
      <c r="C165" s="292">
        <v>5704950</v>
      </c>
      <c r="D165" s="297">
        <v>450000</v>
      </c>
      <c r="E165" s="337">
        <v>3840000</v>
      </c>
      <c r="F165" s="337">
        <v>3840000</v>
      </c>
      <c r="G165" s="337">
        <v>337179</v>
      </c>
      <c r="H165" s="330" t="s">
        <v>503</v>
      </c>
    </row>
    <row r="166" spans="2:8" x14ac:dyDescent="0.3">
      <c r="B166" s="306" t="s">
        <v>473</v>
      </c>
      <c r="C166" s="292">
        <v>5704950</v>
      </c>
      <c r="D166" s="297">
        <v>450000</v>
      </c>
      <c r="E166" s="337">
        <v>150000</v>
      </c>
      <c r="F166" s="337">
        <v>150000</v>
      </c>
      <c r="G166" s="337">
        <v>0</v>
      </c>
      <c r="H166" s="330"/>
    </row>
    <row r="167" spans="2:8" x14ac:dyDescent="0.3">
      <c r="B167" s="306" t="s">
        <v>474</v>
      </c>
      <c r="C167" s="292"/>
      <c r="D167" s="297"/>
      <c r="E167" s="337">
        <v>7500000</v>
      </c>
      <c r="F167" s="337">
        <v>7500000</v>
      </c>
      <c r="G167" s="337">
        <v>7609238</v>
      </c>
      <c r="H167" s="330" t="s">
        <v>503</v>
      </c>
    </row>
    <row r="168" spans="2:8" x14ac:dyDescent="0.3">
      <c r="B168" s="306" t="s">
        <v>475</v>
      </c>
      <c r="C168" s="292"/>
      <c r="D168" s="297"/>
      <c r="E168" s="337">
        <v>150000</v>
      </c>
      <c r="F168" s="337">
        <v>150000</v>
      </c>
      <c r="G168" s="337"/>
      <c r="H168" s="330"/>
    </row>
    <row r="169" spans="2:8" x14ac:dyDescent="0.3">
      <c r="B169" s="306" t="s">
        <v>416</v>
      </c>
      <c r="C169" s="292"/>
      <c r="D169" s="297"/>
      <c r="E169" s="337">
        <v>150000</v>
      </c>
      <c r="F169" s="337">
        <v>150000</v>
      </c>
      <c r="G169" s="337"/>
      <c r="H169" s="330"/>
    </row>
    <row r="170" spans="2:8" x14ac:dyDescent="0.3">
      <c r="B170" s="306" t="s">
        <v>417</v>
      </c>
      <c r="C170" s="292"/>
      <c r="D170" s="297"/>
      <c r="E170" s="337">
        <v>0</v>
      </c>
      <c r="F170" s="337">
        <v>0</v>
      </c>
      <c r="G170" s="337"/>
      <c r="H170" s="330"/>
    </row>
    <row r="171" spans="2:8" x14ac:dyDescent="0.3">
      <c r="B171" s="306" t="s">
        <v>476</v>
      </c>
      <c r="C171" s="292"/>
      <c r="D171" s="297"/>
      <c r="E171" s="337">
        <v>150000</v>
      </c>
      <c r="F171" s="337">
        <v>150000</v>
      </c>
      <c r="G171" s="337"/>
      <c r="H171" s="330"/>
    </row>
    <row r="172" spans="2:8" x14ac:dyDescent="0.3">
      <c r="B172" s="306" t="s">
        <v>418</v>
      </c>
      <c r="C172" s="292"/>
      <c r="D172" s="297"/>
      <c r="E172" s="337">
        <v>150000</v>
      </c>
      <c r="F172" s="337">
        <v>150000</v>
      </c>
      <c r="G172" s="337"/>
      <c r="H172" s="330"/>
    </row>
    <row r="173" spans="2:8" x14ac:dyDescent="0.3">
      <c r="B173" s="306" t="s">
        <v>419</v>
      </c>
      <c r="C173" s="292"/>
      <c r="D173" s="297"/>
      <c r="E173" s="337">
        <v>150000</v>
      </c>
      <c r="F173" s="337">
        <v>150000</v>
      </c>
      <c r="G173" s="337"/>
      <c r="H173" s="330"/>
    </row>
    <row r="174" spans="2:8" x14ac:dyDescent="0.3">
      <c r="B174" s="306" t="s">
        <v>420</v>
      </c>
      <c r="C174" s="292"/>
      <c r="D174" s="297"/>
      <c r="E174" s="337">
        <v>150000</v>
      </c>
      <c r="F174" s="337">
        <v>150000</v>
      </c>
      <c r="G174" s="337"/>
      <c r="H174" s="330"/>
    </row>
    <row r="175" spans="2:8" x14ac:dyDescent="0.3">
      <c r="B175" s="306" t="s">
        <v>421</v>
      </c>
      <c r="C175" s="292"/>
      <c r="D175" s="297"/>
      <c r="E175" s="337">
        <v>0</v>
      </c>
      <c r="F175" s="337">
        <v>0</v>
      </c>
      <c r="G175" s="337"/>
      <c r="H175" s="330"/>
    </row>
    <row r="176" spans="2:8" x14ac:dyDescent="0.3">
      <c r="B176" s="306" t="s">
        <v>422</v>
      </c>
      <c r="C176" s="292"/>
      <c r="D176" s="297"/>
      <c r="E176" s="337">
        <v>150000</v>
      </c>
      <c r="F176" s="337">
        <v>150000</v>
      </c>
      <c r="G176" s="337"/>
      <c r="H176" s="330"/>
    </row>
    <row r="177" spans="1:8" x14ac:dyDescent="0.3">
      <c r="B177" s="306" t="s">
        <v>423</v>
      </c>
      <c r="C177" s="292"/>
      <c r="D177" s="297"/>
      <c r="E177" s="337">
        <v>150000</v>
      </c>
      <c r="F177" s="337">
        <v>150000</v>
      </c>
      <c r="G177" s="337"/>
      <c r="H177" s="330"/>
    </row>
    <row r="178" spans="1:8" x14ac:dyDescent="0.3">
      <c r="B178" s="306" t="s">
        <v>424</v>
      </c>
      <c r="C178" s="292"/>
      <c r="D178" s="297"/>
      <c r="E178" s="337">
        <v>0</v>
      </c>
      <c r="F178" s="337">
        <v>0</v>
      </c>
      <c r="G178" s="337"/>
      <c r="H178" s="330"/>
    </row>
    <row r="179" spans="1:8" x14ac:dyDescent="0.3">
      <c r="B179" s="306" t="s">
        <v>425</v>
      </c>
      <c r="C179" s="292"/>
      <c r="D179" s="297"/>
      <c r="E179" s="337">
        <v>150000</v>
      </c>
      <c r="F179" s="337">
        <v>150000</v>
      </c>
      <c r="G179" s="337"/>
      <c r="H179" s="330"/>
    </row>
    <row r="180" spans="1:8" hidden="1" x14ac:dyDescent="0.3">
      <c r="B180" s="306" t="s">
        <v>426</v>
      </c>
      <c r="C180" s="292"/>
      <c r="D180" s="297"/>
      <c r="E180" s="337">
        <v>150000</v>
      </c>
      <c r="F180" s="337">
        <v>150000</v>
      </c>
      <c r="G180" s="337"/>
      <c r="H180" s="330"/>
    </row>
    <row r="181" spans="1:8" x14ac:dyDescent="0.3">
      <c r="B181" s="306" t="s">
        <v>362</v>
      </c>
      <c r="C181" s="293"/>
      <c r="D181" s="288"/>
      <c r="E181" s="337"/>
      <c r="F181" s="337"/>
      <c r="G181" s="337"/>
      <c r="H181" s="330"/>
    </row>
    <row r="182" spans="1:8" x14ac:dyDescent="0.3">
      <c r="B182" s="306" t="s">
        <v>328</v>
      </c>
      <c r="C182" s="306"/>
      <c r="D182" s="288">
        <v>0</v>
      </c>
      <c r="E182" s="337">
        <v>0</v>
      </c>
      <c r="F182" s="337">
        <v>0</v>
      </c>
      <c r="G182" s="337">
        <v>0</v>
      </c>
      <c r="H182" s="330"/>
    </row>
    <row r="183" spans="1:8" x14ac:dyDescent="0.3">
      <c r="B183" s="207"/>
      <c r="C183" s="306"/>
      <c r="D183" s="288"/>
      <c r="E183" s="337"/>
      <c r="F183" s="337"/>
      <c r="G183" s="337"/>
      <c r="H183" s="330"/>
    </row>
    <row r="184" spans="1:8" s="316" customFormat="1" x14ac:dyDescent="0.3">
      <c r="A184" s="274"/>
      <c r="B184" s="275" t="s">
        <v>294</v>
      </c>
      <c r="C184" s="290">
        <v>875000</v>
      </c>
      <c r="D184" s="290">
        <v>1088311</v>
      </c>
      <c r="E184" s="339">
        <f>SUM(E185:E199)</f>
        <v>2685000</v>
      </c>
      <c r="F184" s="339">
        <f>SUM(F185:F199)</f>
        <v>2685000</v>
      </c>
      <c r="G184" s="339">
        <f>SUM(G185:G199)</f>
        <v>0</v>
      </c>
      <c r="H184" s="330"/>
    </row>
    <row r="185" spans="1:8" x14ac:dyDescent="0.3">
      <c r="A185" s="316"/>
      <c r="B185" s="275"/>
      <c r="C185" s="315">
        <v>300000</v>
      </c>
      <c r="D185" s="292">
        <v>300000</v>
      </c>
      <c r="E185" s="337"/>
      <c r="F185" s="337"/>
      <c r="G185" s="337"/>
      <c r="H185" s="330"/>
    </row>
    <row r="186" spans="1:8" ht="27" x14ac:dyDescent="0.3">
      <c r="B186" s="302" t="s">
        <v>427</v>
      </c>
      <c r="C186" s="315">
        <v>250000</v>
      </c>
      <c r="D186" s="297">
        <v>250000</v>
      </c>
      <c r="E186" s="337">
        <v>0</v>
      </c>
      <c r="F186" s="337">
        <v>0</v>
      </c>
      <c r="G186" s="337"/>
      <c r="H186" s="330"/>
    </row>
    <row r="187" spans="1:8" x14ac:dyDescent="0.3">
      <c r="B187" s="286" t="s">
        <v>428</v>
      </c>
      <c r="C187" s="315">
        <v>170000</v>
      </c>
      <c r="D187" s="297">
        <v>0</v>
      </c>
      <c r="E187" s="337">
        <v>400000</v>
      </c>
      <c r="F187" s="337">
        <v>400000</v>
      </c>
      <c r="G187" s="337"/>
      <c r="H187" s="330"/>
    </row>
    <row r="188" spans="1:8" x14ac:dyDescent="0.3">
      <c r="B188" s="302" t="s">
        <v>429</v>
      </c>
      <c r="C188" s="315">
        <v>30000</v>
      </c>
      <c r="D188" s="297">
        <v>30000</v>
      </c>
      <c r="E188" s="337">
        <v>0</v>
      </c>
      <c r="F188" s="337">
        <v>0</v>
      </c>
      <c r="G188" s="337"/>
      <c r="H188" s="330"/>
    </row>
    <row r="189" spans="1:8" ht="27" x14ac:dyDescent="0.3">
      <c r="B189" s="302" t="s">
        <v>430</v>
      </c>
      <c r="C189" s="315"/>
      <c r="D189" s="297"/>
      <c r="E189" s="337">
        <v>0</v>
      </c>
      <c r="F189" s="337">
        <v>0</v>
      </c>
      <c r="G189" s="337"/>
      <c r="H189" s="330"/>
    </row>
    <row r="190" spans="1:8" x14ac:dyDescent="0.3">
      <c r="B190" s="302" t="s">
        <v>477</v>
      </c>
      <c r="C190" s="315"/>
      <c r="D190" s="297"/>
      <c r="E190" s="337">
        <v>1600000</v>
      </c>
      <c r="F190" s="337">
        <v>1600000</v>
      </c>
      <c r="G190" s="337"/>
      <c r="H190" s="330"/>
    </row>
    <row r="191" spans="1:8" x14ac:dyDescent="0.3">
      <c r="B191" s="302" t="s">
        <v>482</v>
      </c>
      <c r="C191" s="315"/>
      <c r="D191" s="297"/>
      <c r="E191" s="337">
        <v>100000</v>
      </c>
      <c r="F191" s="337">
        <v>100000</v>
      </c>
      <c r="G191" s="337"/>
      <c r="H191" s="330"/>
    </row>
    <row r="192" spans="1:8" x14ac:dyDescent="0.3">
      <c r="B192" s="286" t="s">
        <v>478</v>
      </c>
      <c r="C192" s="315">
        <v>0</v>
      </c>
      <c r="D192" s="297">
        <v>233311</v>
      </c>
      <c r="E192" s="337">
        <v>15000</v>
      </c>
      <c r="F192" s="337">
        <v>15000</v>
      </c>
      <c r="G192" s="337"/>
      <c r="H192" s="330"/>
    </row>
    <row r="193" spans="1:8" hidden="1" x14ac:dyDescent="0.3">
      <c r="B193" s="286" t="s">
        <v>483</v>
      </c>
      <c r="C193" s="315">
        <v>100000</v>
      </c>
      <c r="D193" s="297">
        <v>0</v>
      </c>
      <c r="E193" s="337">
        <v>400000</v>
      </c>
      <c r="F193" s="337">
        <v>400000</v>
      </c>
      <c r="G193" s="337"/>
      <c r="H193" s="330"/>
    </row>
    <row r="194" spans="1:8" x14ac:dyDescent="0.3">
      <c r="B194" s="286" t="s">
        <v>307</v>
      </c>
      <c r="C194" s="315">
        <v>0</v>
      </c>
      <c r="D194" s="297">
        <v>0</v>
      </c>
      <c r="E194" s="337"/>
      <c r="F194" s="337"/>
      <c r="G194" s="337"/>
      <c r="H194" s="330"/>
    </row>
    <row r="195" spans="1:8" x14ac:dyDescent="0.3">
      <c r="B195" s="286" t="s">
        <v>479</v>
      </c>
      <c r="C195" s="317">
        <v>0</v>
      </c>
      <c r="D195" s="273">
        <v>0</v>
      </c>
      <c r="E195" s="337">
        <v>60000</v>
      </c>
      <c r="F195" s="337">
        <v>60000</v>
      </c>
      <c r="G195" s="337"/>
      <c r="H195" s="330"/>
    </row>
    <row r="196" spans="1:8" x14ac:dyDescent="0.3">
      <c r="B196" s="286" t="s">
        <v>484</v>
      </c>
      <c r="C196" s="317"/>
      <c r="D196" s="273"/>
      <c r="E196" s="337">
        <v>50000</v>
      </c>
      <c r="F196" s="337">
        <v>50000</v>
      </c>
      <c r="G196" s="337"/>
      <c r="H196" s="330"/>
    </row>
    <row r="197" spans="1:8" x14ac:dyDescent="0.3">
      <c r="B197" s="286" t="s">
        <v>480</v>
      </c>
      <c r="C197" s="317"/>
      <c r="D197" s="273"/>
      <c r="E197" s="337">
        <v>20000</v>
      </c>
      <c r="F197" s="337">
        <v>20000</v>
      </c>
      <c r="G197" s="337"/>
      <c r="H197" s="330"/>
    </row>
    <row r="198" spans="1:8" x14ac:dyDescent="0.3">
      <c r="B198" s="286" t="s">
        <v>485</v>
      </c>
      <c r="C198" s="293"/>
      <c r="D198" s="288"/>
      <c r="E198" s="337">
        <v>20000</v>
      </c>
      <c r="F198" s="337">
        <v>20000</v>
      </c>
      <c r="G198" s="337"/>
      <c r="H198" s="330"/>
    </row>
    <row r="199" spans="1:8" x14ac:dyDescent="0.3">
      <c r="B199" s="286" t="s">
        <v>481</v>
      </c>
      <c r="C199" s="293"/>
      <c r="D199" s="288"/>
      <c r="E199" s="337">
        <v>20000</v>
      </c>
      <c r="F199" s="337">
        <v>20000</v>
      </c>
      <c r="G199" s="337">
        <v>0</v>
      </c>
      <c r="H199" s="330"/>
    </row>
    <row r="200" spans="1:8" s="284" customFormat="1" x14ac:dyDescent="0.3">
      <c r="A200" s="274"/>
      <c r="B200" s="294"/>
      <c r="C200" s="318">
        <v>2700000</v>
      </c>
      <c r="D200" s="318">
        <v>5820000</v>
      </c>
      <c r="E200" s="337"/>
      <c r="F200" s="337"/>
      <c r="G200" s="337"/>
      <c r="H200" s="330"/>
    </row>
    <row r="201" spans="1:8" s="316" customFormat="1" x14ac:dyDescent="0.3">
      <c r="A201" s="284"/>
      <c r="B201" s="275" t="s">
        <v>295</v>
      </c>
      <c r="C201" s="319"/>
      <c r="D201" s="320"/>
      <c r="E201" s="339">
        <f>SUM(E203:E219)</f>
        <v>1110000</v>
      </c>
      <c r="F201" s="339">
        <f>SUM(F203:F219)</f>
        <v>2610000</v>
      </c>
      <c r="G201" s="339">
        <f>SUM(G203:G219)</f>
        <v>487619</v>
      </c>
      <c r="H201" s="332"/>
    </row>
    <row r="202" spans="1:8" x14ac:dyDescent="0.3">
      <c r="A202" s="316"/>
      <c r="C202" s="315"/>
      <c r="D202" s="315"/>
      <c r="E202" s="337"/>
      <c r="F202" s="337"/>
      <c r="G202" s="337"/>
      <c r="H202" s="330"/>
    </row>
    <row r="203" spans="1:8" x14ac:dyDescent="0.3">
      <c r="B203" s="286" t="s">
        <v>431</v>
      </c>
      <c r="C203" s="315"/>
      <c r="D203" s="315"/>
      <c r="E203" s="337">
        <v>0</v>
      </c>
      <c r="F203" s="337">
        <v>0</v>
      </c>
      <c r="G203" s="337"/>
      <c r="H203" s="330"/>
    </row>
    <row r="204" spans="1:8" x14ac:dyDescent="0.3">
      <c r="B204" s="286" t="s">
        <v>432</v>
      </c>
      <c r="C204" s="315"/>
      <c r="D204" s="315"/>
      <c r="E204" s="337">
        <v>0</v>
      </c>
      <c r="F204" s="337">
        <v>0</v>
      </c>
      <c r="G204" s="337"/>
      <c r="H204" s="330"/>
    </row>
    <row r="205" spans="1:8" x14ac:dyDescent="0.3">
      <c r="B205" s="286" t="s">
        <v>433</v>
      </c>
      <c r="C205" s="315"/>
      <c r="D205" s="315"/>
      <c r="E205" s="337">
        <v>0</v>
      </c>
      <c r="F205" s="337">
        <v>0</v>
      </c>
      <c r="G205" s="337"/>
      <c r="H205" s="330"/>
    </row>
    <row r="206" spans="1:8" ht="27" x14ac:dyDescent="0.3">
      <c r="B206" s="302" t="s">
        <v>434</v>
      </c>
      <c r="C206" s="315"/>
      <c r="D206" s="315"/>
      <c r="E206" s="337">
        <v>0</v>
      </c>
      <c r="F206" s="337">
        <v>0</v>
      </c>
      <c r="G206" s="337"/>
      <c r="H206" s="330"/>
    </row>
    <row r="207" spans="1:8" x14ac:dyDescent="0.3">
      <c r="B207" s="286" t="s">
        <v>382</v>
      </c>
      <c r="C207" s="315"/>
      <c r="D207" s="315"/>
      <c r="E207" s="337">
        <v>0</v>
      </c>
      <c r="F207" s="337">
        <v>900000</v>
      </c>
      <c r="G207" s="337"/>
      <c r="H207" s="330"/>
    </row>
    <row r="208" spans="1:8" x14ac:dyDescent="0.3">
      <c r="B208" s="286" t="s">
        <v>489</v>
      </c>
      <c r="C208" s="315"/>
      <c r="D208" s="315"/>
      <c r="E208" s="337">
        <v>110000</v>
      </c>
      <c r="F208" s="337">
        <v>110000</v>
      </c>
      <c r="G208" s="337"/>
      <c r="H208" s="330"/>
    </row>
    <row r="209" spans="1:10" x14ac:dyDescent="0.3">
      <c r="B209" s="286" t="s">
        <v>435</v>
      </c>
      <c r="C209" s="315"/>
      <c r="D209" s="315"/>
      <c r="E209" s="337">
        <v>0</v>
      </c>
      <c r="F209" s="337">
        <v>0</v>
      </c>
      <c r="G209" s="337">
        <v>0</v>
      </c>
      <c r="H209" s="330"/>
    </row>
    <row r="210" spans="1:10" x14ac:dyDescent="0.3">
      <c r="B210" s="286" t="s">
        <v>436</v>
      </c>
      <c r="C210" s="315"/>
      <c r="D210" s="315"/>
      <c r="E210" s="337">
        <v>0</v>
      </c>
      <c r="F210" s="337">
        <v>0</v>
      </c>
      <c r="G210" s="337"/>
      <c r="H210" s="330"/>
    </row>
    <row r="211" spans="1:10" x14ac:dyDescent="0.3">
      <c r="B211" s="286" t="s">
        <v>437</v>
      </c>
      <c r="C211" s="315"/>
      <c r="D211" s="315"/>
      <c r="E211" s="337">
        <v>0</v>
      </c>
      <c r="F211" s="337">
        <v>0</v>
      </c>
      <c r="G211" s="337"/>
      <c r="H211" s="330" t="s">
        <v>364</v>
      </c>
    </row>
    <row r="212" spans="1:10" x14ac:dyDescent="0.3">
      <c r="B212" s="286" t="s">
        <v>383</v>
      </c>
      <c r="C212" s="315"/>
      <c r="D212" s="315"/>
      <c r="E212" s="337">
        <v>0</v>
      </c>
      <c r="F212" s="337">
        <v>0</v>
      </c>
      <c r="G212" s="337"/>
      <c r="H212" s="330"/>
    </row>
    <row r="213" spans="1:10" ht="27" x14ac:dyDescent="0.3">
      <c r="B213" s="302" t="s">
        <v>438</v>
      </c>
      <c r="C213" s="315"/>
      <c r="D213" s="315"/>
      <c r="E213" s="337">
        <v>0</v>
      </c>
      <c r="F213" s="337">
        <v>0</v>
      </c>
      <c r="G213" s="337"/>
      <c r="H213" s="330"/>
    </row>
    <row r="214" spans="1:10" x14ac:dyDescent="0.3">
      <c r="B214" s="286" t="s">
        <v>363</v>
      </c>
      <c r="C214" s="315"/>
      <c r="D214" s="315"/>
      <c r="E214" s="337">
        <v>0</v>
      </c>
      <c r="F214" s="337"/>
      <c r="G214" s="337"/>
      <c r="H214" s="330"/>
    </row>
    <row r="215" spans="1:10" x14ac:dyDescent="0.3">
      <c r="B215" s="286" t="s">
        <v>358</v>
      </c>
      <c r="C215" s="315"/>
      <c r="D215" s="315"/>
      <c r="E215" s="337">
        <v>0</v>
      </c>
      <c r="F215" s="337"/>
      <c r="G215" s="337"/>
      <c r="H215" s="330"/>
    </row>
    <row r="216" spans="1:10" x14ac:dyDescent="0.3">
      <c r="B216" s="286" t="s">
        <v>357</v>
      </c>
      <c r="C216" s="315"/>
      <c r="D216" s="315"/>
      <c r="E216" s="337">
        <v>600000</v>
      </c>
      <c r="F216" s="337">
        <v>600000</v>
      </c>
      <c r="G216" s="337">
        <v>0</v>
      </c>
      <c r="H216" s="330" t="s">
        <v>503</v>
      </c>
    </row>
    <row r="217" spans="1:10" x14ac:dyDescent="0.3">
      <c r="B217" s="286" t="s">
        <v>490</v>
      </c>
      <c r="C217" s="321"/>
      <c r="D217" s="322"/>
      <c r="E217" s="337">
        <v>400000</v>
      </c>
      <c r="F217" s="337">
        <v>400000</v>
      </c>
      <c r="G217" s="337">
        <v>0</v>
      </c>
      <c r="H217" s="330"/>
    </row>
    <row r="218" spans="1:10" x14ac:dyDescent="0.3">
      <c r="B218" s="286" t="s">
        <v>527</v>
      </c>
      <c r="C218" s="321"/>
      <c r="D218" s="322"/>
      <c r="E218" s="337">
        <v>0</v>
      </c>
      <c r="F218" s="337">
        <v>0</v>
      </c>
      <c r="G218" s="337">
        <v>487619</v>
      </c>
      <c r="H218" s="330"/>
    </row>
    <row r="219" spans="1:10" s="284" customFormat="1" x14ac:dyDescent="0.3">
      <c r="A219" s="274"/>
      <c r="B219" s="286" t="s">
        <v>452</v>
      </c>
      <c r="C219" s="321"/>
      <c r="D219" s="322"/>
      <c r="E219" s="337">
        <v>0</v>
      </c>
      <c r="F219" s="337">
        <v>600000</v>
      </c>
      <c r="G219" s="337">
        <v>0</v>
      </c>
      <c r="H219" s="330"/>
      <c r="I219" s="344"/>
      <c r="J219" s="359"/>
    </row>
    <row r="220" spans="1:10" s="316" customFormat="1" ht="15" x14ac:dyDescent="0.4">
      <c r="A220" s="284"/>
      <c r="B220" s="277"/>
      <c r="C220" s="323">
        <v>85574021</v>
      </c>
      <c r="D220" s="323">
        <v>70733322</v>
      </c>
      <c r="E220" s="339">
        <f>E201+E184+E144+E138+E125+E110+E107+E101+E98+E83+E79+E52+E43+E38+E24+E16</f>
        <v>55443000</v>
      </c>
      <c r="F220" s="357">
        <f>F201+F184+F144+F138+F125+F110+F107+F101+F98+F83+F79+F52+F43+F38+F24+F16</f>
        <v>56428660</v>
      </c>
      <c r="G220" s="357">
        <f>G201+G184+G144+G138+G125+G110+G107+G101+G98+G83+G79+G52+G43+G38+G24+G16</f>
        <v>15520207</v>
      </c>
      <c r="H220" s="344">
        <f>G220/F220*100</f>
        <v>27.504121132771893</v>
      </c>
    </row>
    <row r="221" spans="1:10" s="316" customFormat="1" ht="15" x14ac:dyDescent="0.4">
      <c r="A221" s="284"/>
      <c r="B221" s="277"/>
      <c r="C221" s="323"/>
      <c r="D221" s="323"/>
      <c r="E221" s="339"/>
      <c r="F221" s="357"/>
      <c r="G221" s="362"/>
      <c r="H221" s="332"/>
    </row>
    <row r="222" spans="1:10" s="316" customFormat="1" ht="15" x14ac:dyDescent="0.4">
      <c r="A222" s="284"/>
      <c r="B222" s="275" t="s">
        <v>499</v>
      </c>
      <c r="C222" s="323"/>
      <c r="D222" s="323"/>
      <c r="E222" s="339">
        <f>SUM(E223)</f>
        <v>7000000</v>
      </c>
      <c r="F222" s="357">
        <f>SUM(F223)</f>
        <v>7000000</v>
      </c>
      <c r="G222" s="357">
        <f>SUM(G223)</f>
        <v>1158158</v>
      </c>
      <c r="H222" s="344">
        <f>G222/F222*100</f>
        <v>16.545114285714284</v>
      </c>
    </row>
    <row r="223" spans="1:10" x14ac:dyDescent="0.3">
      <c r="A223" s="316"/>
      <c r="B223" s="286" t="s">
        <v>500</v>
      </c>
      <c r="C223" s="324"/>
      <c r="D223" s="289"/>
      <c r="E223" s="337">
        <v>7000000</v>
      </c>
      <c r="F223" s="337">
        <v>7000000</v>
      </c>
      <c r="G223" s="342">
        <v>1158158</v>
      </c>
      <c r="H223" s="330" t="s">
        <v>502</v>
      </c>
    </row>
    <row r="224" spans="1:10" ht="16.8" x14ac:dyDescent="0.55000000000000004">
      <c r="B224" s="286"/>
      <c r="C224" s="300"/>
      <c r="D224" s="301"/>
      <c r="E224" s="337"/>
      <c r="F224" s="337"/>
      <c r="G224" s="342"/>
      <c r="H224" s="330"/>
    </row>
    <row r="225" spans="1:9" s="284" customFormat="1" x14ac:dyDescent="0.3">
      <c r="A225" s="274"/>
      <c r="B225" s="286"/>
      <c r="C225" s="293"/>
      <c r="D225" s="288"/>
      <c r="E225" s="337"/>
      <c r="F225" s="337"/>
      <c r="G225" s="342"/>
      <c r="H225" s="330"/>
      <c r="I225" s="344"/>
    </row>
    <row r="226" spans="1:9" x14ac:dyDescent="0.3">
      <c r="A226" s="284"/>
      <c r="B226" s="275" t="s">
        <v>296</v>
      </c>
      <c r="C226" s="325">
        <v>54976000</v>
      </c>
      <c r="D226" s="325">
        <v>52276000</v>
      </c>
      <c r="E226" s="339">
        <f>SUM(E227:E241)</f>
        <v>57229000</v>
      </c>
      <c r="F226" s="339">
        <f>SUM(F228:F241)</f>
        <v>57229000</v>
      </c>
      <c r="G226" s="360">
        <f>SUM(G228:G241)</f>
        <v>5686417</v>
      </c>
      <c r="H226" s="344">
        <f>G226/F226*100</f>
        <v>9.9362508518408497</v>
      </c>
    </row>
    <row r="227" spans="1:9" x14ac:dyDescent="0.3">
      <c r="C227" s="317"/>
      <c r="D227" s="273"/>
      <c r="E227" s="337"/>
      <c r="F227" s="337"/>
      <c r="G227" s="342"/>
      <c r="H227" s="330"/>
    </row>
    <row r="228" spans="1:9" x14ac:dyDescent="0.3">
      <c r="B228" s="286" t="s">
        <v>297</v>
      </c>
      <c r="C228" s="305">
        <v>7289000</v>
      </c>
      <c r="D228" s="288">
        <v>239000</v>
      </c>
      <c r="E228" s="337">
        <v>6876663.4000000004</v>
      </c>
      <c r="F228" s="337">
        <v>6876663.4000000004</v>
      </c>
      <c r="G228" s="342">
        <v>0</v>
      </c>
      <c r="H228" s="330"/>
    </row>
    <row r="229" spans="1:9" ht="13.5" customHeight="1" x14ac:dyDescent="0.3">
      <c r="B229" s="286" t="s">
        <v>278</v>
      </c>
      <c r="C229" s="305">
        <v>8076390</v>
      </c>
      <c r="D229" s="288">
        <v>8076390</v>
      </c>
      <c r="E229" s="337">
        <v>10700000</v>
      </c>
      <c r="F229" s="337">
        <v>10700000</v>
      </c>
      <c r="G229" s="342">
        <v>2374895</v>
      </c>
      <c r="H229" s="330" t="s">
        <v>503</v>
      </c>
    </row>
    <row r="230" spans="1:9" x14ac:dyDescent="0.3">
      <c r="B230" s="286" t="s">
        <v>277</v>
      </c>
      <c r="C230" s="305">
        <v>1800000</v>
      </c>
      <c r="D230" s="288">
        <v>1900000</v>
      </c>
      <c r="E230" s="337">
        <v>13623962.42</v>
      </c>
      <c r="F230" s="337">
        <v>13623962.42</v>
      </c>
      <c r="G230" s="342">
        <f>956522</f>
        <v>956522</v>
      </c>
      <c r="H230" s="330" t="s">
        <v>503</v>
      </c>
    </row>
    <row r="231" spans="1:9" x14ac:dyDescent="0.3">
      <c r="B231" s="286" t="s">
        <v>492</v>
      </c>
      <c r="C231" s="305">
        <v>2000000</v>
      </c>
      <c r="D231" s="288">
        <v>2000000</v>
      </c>
      <c r="E231" s="337">
        <v>9200000</v>
      </c>
      <c r="F231" s="337">
        <v>9200000</v>
      </c>
      <c r="G231" s="342">
        <v>703228</v>
      </c>
      <c r="H231" s="330" t="s">
        <v>503</v>
      </c>
    </row>
    <row r="232" spans="1:9" x14ac:dyDescent="0.3">
      <c r="B232" s="286" t="s">
        <v>439</v>
      </c>
      <c r="C232" s="305"/>
      <c r="D232" s="288"/>
      <c r="E232" s="337">
        <v>3261918.6</v>
      </c>
      <c r="F232" s="337">
        <v>3261918.6</v>
      </c>
      <c r="G232" s="342">
        <v>0</v>
      </c>
      <c r="H232" s="330"/>
    </row>
    <row r="233" spans="1:9" x14ac:dyDescent="0.3">
      <c r="B233" s="286" t="s">
        <v>440</v>
      </c>
      <c r="C233" s="305"/>
      <c r="D233" s="288"/>
      <c r="E233" s="337">
        <v>7000000</v>
      </c>
      <c r="F233" s="337">
        <v>7000000</v>
      </c>
      <c r="G233" s="342">
        <v>0</v>
      </c>
      <c r="H233" s="330"/>
    </row>
    <row r="234" spans="1:9" x14ac:dyDescent="0.3">
      <c r="B234" s="286" t="s">
        <v>441</v>
      </c>
      <c r="C234" s="305"/>
      <c r="D234" s="288"/>
      <c r="E234" s="337">
        <v>1905005.58</v>
      </c>
      <c r="F234" s="337">
        <v>1905005.58</v>
      </c>
      <c r="G234" s="342">
        <v>841694</v>
      </c>
      <c r="H234" s="330" t="s">
        <v>503</v>
      </c>
    </row>
    <row r="235" spans="1:9" x14ac:dyDescent="0.3">
      <c r="B235" s="286" t="s">
        <v>329</v>
      </c>
      <c r="C235" s="305">
        <v>1760610</v>
      </c>
      <c r="D235" s="288">
        <v>1760610</v>
      </c>
      <c r="E235" s="337">
        <v>2861450</v>
      </c>
      <c r="F235" s="337">
        <v>2861450</v>
      </c>
      <c r="G235" s="342">
        <v>810078</v>
      </c>
      <c r="H235" s="330"/>
    </row>
    <row r="236" spans="1:9" x14ac:dyDescent="0.3">
      <c r="B236" s="286" t="s">
        <v>493</v>
      </c>
      <c r="C236" s="305"/>
      <c r="D236" s="288"/>
      <c r="E236" s="337">
        <v>300000</v>
      </c>
      <c r="F236" s="337">
        <v>300000</v>
      </c>
      <c r="G236" s="342"/>
      <c r="H236" s="330"/>
    </row>
    <row r="237" spans="1:9" s="284" customFormat="1" x14ac:dyDescent="0.3">
      <c r="A237" s="274"/>
      <c r="B237" s="286" t="s">
        <v>494</v>
      </c>
      <c r="C237" s="305"/>
      <c r="D237" s="288"/>
      <c r="E237" s="337">
        <v>300000</v>
      </c>
      <c r="F237" s="337">
        <v>300000</v>
      </c>
      <c r="G237" s="342"/>
      <c r="H237" s="330"/>
      <c r="I237" s="274"/>
    </row>
    <row r="238" spans="1:9" x14ac:dyDescent="0.3">
      <c r="B238" s="286" t="s">
        <v>495</v>
      </c>
      <c r="C238" s="305"/>
      <c r="D238" s="288"/>
      <c r="E238" s="337">
        <v>300000</v>
      </c>
      <c r="F238" s="337">
        <v>300000</v>
      </c>
      <c r="G238" s="342"/>
      <c r="H238" s="330"/>
    </row>
    <row r="239" spans="1:9" x14ac:dyDescent="0.3">
      <c r="B239" s="286" t="s">
        <v>496</v>
      </c>
      <c r="C239" s="305"/>
      <c r="D239" s="288"/>
      <c r="E239" s="337">
        <v>300000</v>
      </c>
      <c r="F239" s="337">
        <v>300000</v>
      </c>
      <c r="G239" s="342"/>
      <c r="H239" s="330"/>
    </row>
    <row r="240" spans="1:9" x14ac:dyDescent="0.3">
      <c r="B240" s="286" t="s">
        <v>497</v>
      </c>
      <c r="C240" s="305"/>
      <c r="D240" s="288"/>
      <c r="E240" s="337">
        <v>300000</v>
      </c>
      <c r="F240" s="337">
        <v>300000</v>
      </c>
      <c r="G240" s="342"/>
      <c r="H240" s="330"/>
    </row>
    <row r="241" spans="1:9" x14ac:dyDescent="0.3">
      <c r="B241" s="286" t="s">
        <v>498</v>
      </c>
      <c r="C241" s="272"/>
      <c r="D241" s="273"/>
      <c r="E241" s="337">
        <v>300000</v>
      </c>
      <c r="F241" s="337">
        <v>300000</v>
      </c>
      <c r="G241" s="342"/>
      <c r="H241" s="330"/>
      <c r="I241" s="344"/>
    </row>
    <row r="242" spans="1:9" x14ac:dyDescent="0.3">
      <c r="B242" s="286"/>
      <c r="C242" s="272"/>
      <c r="D242" s="273"/>
      <c r="E242" s="337"/>
      <c r="F242" s="337"/>
      <c r="G242" s="342"/>
      <c r="H242" s="330"/>
      <c r="I242" s="344"/>
    </row>
    <row r="243" spans="1:9" x14ac:dyDescent="0.3">
      <c r="A243" s="284"/>
      <c r="B243" s="326" t="s">
        <v>330</v>
      </c>
      <c r="C243" s="327">
        <v>140550021</v>
      </c>
      <c r="D243" s="327">
        <v>130009322</v>
      </c>
      <c r="E243" s="339">
        <f>SUM(E220+E222+E226)</f>
        <v>119672000</v>
      </c>
      <c r="F243" s="339">
        <f>SUM(F226+F222+F220)</f>
        <v>120657660</v>
      </c>
      <c r="G243" s="362">
        <f>G226+G220+G222</f>
        <v>22364782</v>
      </c>
      <c r="H243" s="344">
        <f>G243/F243*100</f>
        <v>18.535733247271661</v>
      </c>
    </row>
    <row r="244" spans="1:9" x14ac:dyDescent="0.3">
      <c r="C244" s="272"/>
      <c r="D244" s="272"/>
      <c r="E244" s="342"/>
      <c r="F244" s="342"/>
      <c r="G244" s="342"/>
      <c r="H244" s="330"/>
    </row>
    <row r="245" spans="1:9" x14ac:dyDescent="0.3">
      <c r="A245" s="316"/>
      <c r="B245" s="367" t="s">
        <v>515</v>
      </c>
      <c r="C245" s="272"/>
      <c r="D245" s="272"/>
      <c r="E245" s="342"/>
      <c r="F245" s="342"/>
      <c r="G245" s="342"/>
      <c r="H245" s="330"/>
    </row>
    <row r="246" spans="1:9" x14ac:dyDescent="0.3">
      <c r="A246" s="316"/>
      <c r="B246" s="368" t="s">
        <v>516</v>
      </c>
      <c r="C246" s="272"/>
      <c r="D246" s="272"/>
      <c r="E246" s="362">
        <v>57229000</v>
      </c>
      <c r="F246" s="362">
        <v>57229000</v>
      </c>
      <c r="G246" s="362">
        <v>5035343</v>
      </c>
      <c r="H246" s="372">
        <f>G246/F246*100</f>
        <v>8.7985863810305958</v>
      </c>
    </row>
    <row r="247" spans="1:9" x14ac:dyDescent="0.3">
      <c r="A247" s="316"/>
      <c r="B247" s="368" t="s">
        <v>517</v>
      </c>
      <c r="C247" s="272"/>
      <c r="D247" s="272"/>
      <c r="E247" s="362">
        <v>57229000</v>
      </c>
      <c r="F247" s="362">
        <v>57229000</v>
      </c>
      <c r="G247" s="362">
        <v>7554030</v>
      </c>
      <c r="H247" s="372">
        <f>G247/F247*100</f>
        <v>13.199654021562496</v>
      </c>
    </row>
    <row r="248" spans="1:9" x14ac:dyDescent="0.3">
      <c r="A248" s="316"/>
      <c r="B248" s="368"/>
      <c r="C248" s="272"/>
      <c r="D248" s="272"/>
      <c r="E248" s="342"/>
      <c r="F248" s="342"/>
      <c r="G248" s="342"/>
      <c r="H248" s="330"/>
    </row>
    <row r="249" spans="1:9" x14ac:dyDescent="0.3">
      <c r="A249" s="316"/>
      <c r="B249" s="369" t="s">
        <v>518</v>
      </c>
      <c r="C249" s="272"/>
      <c r="D249" s="272"/>
      <c r="E249" s="362">
        <f>E243</f>
        <v>119672000</v>
      </c>
      <c r="F249" s="362">
        <f>F243</f>
        <v>120657660</v>
      </c>
      <c r="G249" s="362">
        <f>G220+G222+G247</f>
        <v>24232395</v>
      </c>
      <c r="H249" s="372">
        <f>G249/F249*100</f>
        <v>20.08359436110397</v>
      </c>
    </row>
    <row r="250" spans="1:9" x14ac:dyDescent="0.3">
      <c r="A250" s="316"/>
      <c r="B250" s="328"/>
      <c r="C250" s="328"/>
      <c r="D250" s="328"/>
    </row>
    <row r="251" spans="1:9" x14ac:dyDescent="0.3">
      <c r="A251" s="316"/>
      <c r="B251" s="328"/>
      <c r="C251" s="328"/>
      <c r="D251" s="328"/>
    </row>
    <row r="252" spans="1:9" x14ac:dyDescent="0.3">
      <c r="A252" s="316"/>
      <c r="B252" s="328"/>
      <c r="C252" s="328"/>
      <c r="D252" s="328"/>
    </row>
    <row r="253" spans="1:9" x14ac:dyDescent="0.3">
      <c r="A253" s="316"/>
      <c r="B253" s="328"/>
      <c r="C253" s="328"/>
      <c r="D253" s="328"/>
    </row>
    <row r="254" spans="1:9" x14ac:dyDescent="0.3">
      <c r="A254" s="316"/>
      <c r="B254" s="328"/>
      <c r="C254" s="328"/>
      <c r="D254" s="328"/>
    </row>
    <row r="255" spans="1:9" x14ac:dyDescent="0.3">
      <c r="A255" s="316"/>
      <c r="B255" s="328"/>
      <c r="C255" s="328"/>
      <c r="D255" s="328"/>
    </row>
    <row r="256" spans="1:9" x14ac:dyDescent="0.3">
      <c r="A256" s="316"/>
      <c r="B256" s="328"/>
      <c r="C256" s="328"/>
      <c r="D256" s="328"/>
    </row>
    <row r="257" spans="1:4" x14ac:dyDescent="0.3">
      <c r="A257" s="316"/>
      <c r="B257" s="328"/>
      <c r="C257" s="328"/>
      <c r="D257" s="328"/>
    </row>
    <row r="258" spans="1:4" x14ac:dyDescent="0.3">
      <c r="A258" s="316"/>
      <c r="B258" s="328"/>
      <c r="C258" s="328"/>
      <c r="D258" s="328"/>
    </row>
    <row r="259" spans="1:4" x14ac:dyDescent="0.3">
      <c r="A259" s="316"/>
      <c r="B259" s="328"/>
      <c r="C259" s="328"/>
      <c r="D259" s="328"/>
    </row>
    <row r="260" spans="1:4" x14ac:dyDescent="0.3">
      <c r="A260" s="316"/>
      <c r="B260" s="328"/>
      <c r="C260" s="328"/>
      <c r="D260" s="328"/>
    </row>
    <row r="261" spans="1:4" x14ac:dyDescent="0.3">
      <c r="A261" s="316"/>
      <c r="B261" s="328"/>
      <c r="C261" s="328"/>
      <c r="D261" s="328"/>
    </row>
    <row r="262" spans="1:4" x14ac:dyDescent="0.3">
      <c r="A262" s="316"/>
      <c r="B262" s="328"/>
      <c r="C262" s="328"/>
      <c r="D262" s="328"/>
    </row>
    <row r="263" spans="1:4" x14ac:dyDescent="0.3">
      <c r="A263" s="316"/>
      <c r="B263" s="328"/>
      <c r="C263" s="328"/>
      <c r="D263" s="328"/>
    </row>
    <row r="264" spans="1:4" x14ac:dyDescent="0.3">
      <c r="A264" s="316"/>
      <c r="B264" s="328"/>
      <c r="C264" s="328"/>
      <c r="D264" s="328"/>
    </row>
    <row r="265" spans="1:4" x14ac:dyDescent="0.3">
      <c r="A265" s="316"/>
      <c r="B265" s="328"/>
      <c r="C265" s="328"/>
      <c r="D265" s="328"/>
    </row>
    <row r="266" spans="1:4" x14ac:dyDescent="0.3">
      <c r="A266" s="316"/>
      <c r="B266" s="328"/>
      <c r="C266" s="328"/>
      <c r="D266" s="328"/>
    </row>
    <row r="267" spans="1:4" x14ac:dyDescent="0.3">
      <c r="A267" s="316"/>
      <c r="B267" s="328"/>
      <c r="C267" s="328"/>
      <c r="D267" s="328"/>
    </row>
    <row r="268" spans="1:4" x14ac:dyDescent="0.3">
      <c r="A268" s="316"/>
      <c r="B268" s="328"/>
      <c r="C268" s="328"/>
      <c r="D268" s="328"/>
    </row>
    <row r="269" spans="1:4" x14ac:dyDescent="0.3">
      <c r="A269" s="316"/>
      <c r="B269" s="328"/>
      <c r="C269" s="328"/>
      <c r="D269" s="328"/>
    </row>
    <row r="270" spans="1:4" x14ac:dyDescent="0.3">
      <c r="A270" s="316"/>
      <c r="B270" s="328"/>
      <c r="C270" s="328"/>
      <c r="D270" s="328"/>
    </row>
    <row r="271" spans="1:4" x14ac:dyDescent="0.3">
      <c r="A271" s="316"/>
      <c r="B271" s="328"/>
      <c r="C271" s="328"/>
      <c r="D271" s="328"/>
    </row>
    <row r="272" spans="1:4" x14ac:dyDescent="0.3">
      <c r="A272" s="316"/>
      <c r="B272" s="328"/>
      <c r="C272" s="328"/>
      <c r="D272" s="328"/>
    </row>
    <row r="273" spans="1:4" x14ac:dyDescent="0.3">
      <c r="A273" s="316"/>
      <c r="B273" s="328"/>
      <c r="C273" s="328"/>
      <c r="D273" s="328"/>
    </row>
    <row r="274" spans="1:4" x14ac:dyDescent="0.3">
      <c r="A274" s="316"/>
      <c r="B274" s="328"/>
      <c r="C274" s="328"/>
      <c r="D274" s="328"/>
    </row>
    <row r="275" spans="1:4" x14ac:dyDescent="0.3">
      <c r="A275" s="316"/>
      <c r="B275" s="328"/>
      <c r="C275" s="328"/>
      <c r="D275" s="328"/>
    </row>
    <row r="276" spans="1:4" x14ac:dyDescent="0.3">
      <c r="A276" s="316"/>
      <c r="B276" s="328"/>
      <c r="C276" s="328"/>
      <c r="D276" s="328"/>
    </row>
    <row r="277" spans="1:4" x14ac:dyDescent="0.3">
      <c r="A277" s="316"/>
      <c r="B277" s="328"/>
      <c r="C277" s="328"/>
      <c r="D277" s="328"/>
    </row>
    <row r="278" spans="1:4" x14ac:dyDescent="0.3">
      <c r="A278" s="316"/>
      <c r="B278" s="328"/>
      <c r="C278" s="328"/>
      <c r="D278" s="328"/>
    </row>
    <row r="279" spans="1:4" x14ac:dyDescent="0.3">
      <c r="A279" s="316"/>
      <c r="B279" s="328"/>
      <c r="C279" s="328"/>
      <c r="D279" s="328"/>
    </row>
    <row r="280" spans="1:4" x14ac:dyDescent="0.3">
      <c r="A280" s="316"/>
      <c r="B280" s="328"/>
      <c r="C280" s="328"/>
      <c r="D280" s="328"/>
    </row>
    <row r="281" spans="1:4" x14ac:dyDescent="0.3">
      <c r="A281" s="316"/>
      <c r="B281" s="328"/>
      <c r="C281" s="328"/>
      <c r="D281" s="328"/>
    </row>
    <row r="282" spans="1:4" x14ac:dyDescent="0.3">
      <c r="A282" s="316"/>
      <c r="B282" s="328"/>
      <c r="C282" s="328"/>
      <c r="D282" s="328"/>
    </row>
    <row r="283" spans="1:4" x14ac:dyDescent="0.3">
      <c r="A283" s="316"/>
      <c r="B283" s="328"/>
      <c r="C283" s="328"/>
      <c r="D283" s="328"/>
    </row>
    <row r="284" spans="1:4" x14ac:dyDescent="0.3">
      <c r="A284" s="316"/>
      <c r="B284" s="328"/>
      <c r="C284" s="328"/>
      <c r="D284" s="328"/>
    </row>
    <row r="285" spans="1:4" x14ac:dyDescent="0.3">
      <c r="A285" s="316"/>
      <c r="B285" s="328"/>
      <c r="C285" s="328"/>
      <c r="D285" s="328"/>
    </row>
    <row r="286" spans="1:4" x14ac:dyDescent="0.3">
      <c r="A286" s="316"/>
      <c r="B286" s="328"/>
      <c r="C286" s="328"/>
      <c r="D286" s="328"/>
    </row>
    <row r="287" spans="1:4" x14ac:dyDescent="0.3">
      <c r="A287" s="316"/>
      <c r="B287" s="328"/>
      <c r="C287" s="328"/>
      <c r="D287" s="328"/>
    </row>
    <row r="288" spans="1:4" x14ac:dyDescent="0.3">
      <c r="A288" s="316"/>
      <c r="B288" s="328"/>
      <c r="C288" s="328"/>
      <c r="D288" s="328"/>
    </row>
    <row r="289" spans="1:4" x14ac:dyDescent="0.3">
      <c r="A289" s="316"/>
      <c r="B289" s="328"/>
      <c r="C289" s="328"/>
      <c r="D289" s="328"/>
    </row>
    <row r="290" spans="1:4" x14ac:dyDescent="0.3">
      <c r="A290" s="316"/>
      <c r="B290" s="328"/>
      <c r="C290" s="328"/>
      <c r="D290" s="328"/>
    </row>
    <row r="291" spans="1:4" x14ac:dyDescent="0.3">
      <c r="A291" s="316"/>
      <c r="B291" s="328"/>
      <c r="C291" s="328"/>
      <c r="D291" s="328"/>
    </row>
    <row r="292" spans="1:4" x14ac:dyDescent="0.3">
      <c r="A292" s="316"/>
      <c r="B292" s="328"/>
      <c r="C292" s="328"/>
      <c r="D292" s="328"/>
    </row>
    <row r="293" spans="1:4" x14ac:dyDescent="0.3">
      <c r="A293" s="316"/>
      <c r="B293" s="328"/>
      <c r="C293" s="328"/>
      <c r="D293" s="328"/>
    </row>
    <row r="294" spans="1:4" x14ac:dyDescent="0.3">
      <c r="A294" s="316"/>
      <c r="B294" s="328"/>
      <c r="C294" s="328"/>
      <c r="D294" s="328"/>
    </row>
    <row r="295" spans="1:4" x14ac:dyDescent="0.3">
      <c r="A295" s="316"/>
      <c r="B295" s="328"/>
      <c r="C295" s="328"/>
      <c r="D295" s="328"/>
    </row>
    <row r="296" spans="1:4" x14ac:dyDescent="0.3">
      <c r="A296" s="316"/>
      <c r="B296" s="328"/>
      <c r="C296" s="328"/>
      <c r="D296" s="328"/>
    </row>
    <row r="297" spans="1:4" x14ac:dyDescent="0.3">
      <c r="A297" s="316"/>
      <c r="B297" s="328"/>
      <c r="C297" s="328"/>
      <c r="D297" s="328"/>
    </row>
    <row r="298" spans="1:4" x14ac:dyDescent="0.3">
      <c r="A298" s="316"/>
      <c r="B298" s="328"/>
      <c r="C298" s="328"/>
      <c r="D298" s="328"/>
    </row>
    <row r="299" spans="1:4" x14ac:dyDescent="0.3">
      <c r="A299" s="316"/>
      <c r="B299" s="328"/>
      <c r="C299" s="328"/>
      <c r="D299" s="328"/>
    </row>
    <row r="300" spans="1:4" x14ac:dyDescent="0.3">
      <c r="A300" s="316"/>
      <c r="B300" s="328"/>
      <c r="C300" s="328"/>
      <c r="D300" s="328"/>
    </row>
    <row r="301" spans="1:4" x14ac:dyDescent="0.3">
      <c r="A301" s="316"/>
      <c r="B301" s="328"/>
      <c r="C301" s="328"/>
      <c r="D301" s="328"/>
    </row>
    <row r="302" spans="1:4" x14ac:dyDescent="0.3">
      <c r="A302" s="316"/>
      <c r="B302" s="328"/>
      <c r="C302" s="328"/>
      <c r="D302" s="328"/>
    </row>
    <row r="303" spans="1:4" x14ac:dyDescent="0.3">
      <c r="A303" s="316"/>
      <c r="B303" s="328"/>
      <c r="C303" s="328"/>
      <c r="D303" s="328"/>
    </row>
    <row r="304" spans="1:4" x14ac:dyDescent="0.3">
      <c r="A304" s="316"/>
      <c r="B304" s="328"/>
      <c r="C304" s="328"/>
      <c r="D304" s="328"/>
    </row>
    <row r="305" spans="1:4" x14ac:dyDescent="0.3">
      <c r="A305" s="316"/>
      <c r="B305" s="328"/>
      <c r="C305" s="328"/>
      <c r="D305" s="328"/>
    </row>
    <row r="306" spans="1:4" x14ac:dyDescent="0.3">
      <c r="A306" s="316"/>
      <c r="B306" s="328"/>
      <c r="C306" s="328"/>
      <c r="D306" s="328"/>
    </row>
    <row r="307" spans="1:4" x14ac:dyDescent="0.3">
      <c r="A307" s="316"/>
      <c r="B307" s="328"/>
      <c r="C307" s="328"/>
      <c r="D307" s="328"/>
    </row>
    <row r="308" spans="1:4" x14ac:dyDescent="0.3">
      <c r="A308" s="316"/>
      <c r="B308" s="328"/>
      <c r="C308" s="328"/>
      <c r="D308" s="328"/>
    </row>
    <row r="309" spans="1:4" x14ac:dyDescent="0.3">
      <c r="A309" s="316"/>
      <c r="B309" s="328"/>
      <c r="C309" s="328"/>
      <c r="D309" s="328"/>
    </row>
    <row r="310" spans="1:4" x14ac:dyDescent="0.3">
      <c r="A310" s="316"/>
      <c r="B310" s="328"/>
      <c r="C310" s="328"/>
      <c r="D310" s="328"/>
    </row>
    <row r="311" spans="1:4" x14ac:dyDescent="0.3">
      <c r="A311" s="316"/>
      <c r="B311" s="328"/>
      <c r="C311" s="328"/>
      <c r="D311" s="328"/>
    </row>
    <row r="312" spans="1:4" x14ac:dyDescent="0.3">
      <c r="A312" s="316"/>
      <c r="B312" s="328"/>
      <c r="C312" s="328"/>
      <c r="D312" s="328"/>
    </row>
    <row r="313" spans="1:4" x14ac:dyDescent="0.3">
      <c r="A313" s="316"/>
      <c r="B313" s="328"/>
      <c r="C313" s="328"/>
      <c r="D313" s="328"/>
    </row>
    <row r="314" spans="1:4" x14ac:dyDescent="0.3">
      <c r="A314" s="316"/>
      <c r="B314" s="328"/>
      <c r="C314" s="328"/>
      <c r="D314" s="328"/>
    </row>
    <row r="315" spans="1:4" x14ac:dyDescent="0.3">
      <c r="A315" s="316"/>
      <c r="B315" s="328"/>
      <c r="C315" s="328"/>
      <c r="D315" s="328"/>
    </row>
    <row r="316" spans="1:4" x14ac:dyDescent="0.3">
      <c r="A316" s="316"/>
      <c r="B316" s="328"/>
      <c r="C316" s="328"/>
      <c r="D316" s="328"/>
    </row>
    <row r="317" spans="1:4" x14ac:dyDescent="0.3">
      <c r="A317" s="316"/>
      <c r="B317" s="328"/>
      <c r="C317" s="328"/>
      <c r="D317" s="328"/>
    </row>
    <row r="318" spans="1:4" x14ac:dyDescent="0.3">
      <c r="A318" s="316"/>
      <c r="B318" s="328"/>
      <c r="C318" s="328"/>
      <c r="D318" s="328"/>
    </row>
    <row r="319" spans="1:4" x14ac:dyDescent="0.3">
      <c r="A319" s="316"/>
      <c r="B319" s="328"/>
      <c r="C319" s="328"/>
      <c r="D319" s="328"/>
    </row>
    <row r="320" spans="1:4" x14ac:dyDescent="0.3">
      <c r="A320" s="316"/>
      <c r="B320" s="328"/>
      <c r="C320" s="328"/>
      <c r="D320" s="328"/>
    </row>
    <row r="321" spans="1:4" x14ac:dyDescent="0.3">
      <c r="A321" s="316"/>
      <c r="B321" s="328"/>
      <c r="C321" s="328"/>
      <c r="D321" s="328"/>
    </row>
    <row r="322" spans="1:4" x14ac:dyDescent="0.3">
      <c r="A322" s="316"/>
      <c r="B322" s="328"/>
      <c r="C322" s="328"/>
      <c r="D322" s="328"/>
    </row>
    <row r="323" spans="1:4" x14ac:dyDescent="0.3">
      <c r="A323" s="316"/>
      <c r="B323" s="328"/>
      <c r="C323" s="328"/>
      <c r="D323" s="328"/>
    </row>
    <row r="324" spans="1:4" x14ac:dyDescent="0.3">
      <c r="A324" s="316"/>
      <c r="B324" s="328"/>
      <c r="C324" s="328"/>
      <c r="D324" s="328"/>
    </row>
    <row r="325" spans="1:4" x14ac:dyDescent="0.3">
      <c r="A325" s="316"/>
      <c r="B325" s="328"/>
      <c r="C325" s="328"/>
      <c r="D325" s="328"/>
    </row>
    <row r="326" spans="1:4" x14ac:dyDescent="0.3">
      <c r="A326" s="316"/>
      <c r="B326" s="328"/>
      <c r="C326" s="328"/>
      <c r="D326" s="328"/>
    </row>
    <row r="327" spans="1:4" x14ac:dyDescent="0.3">
      <c r="A327" s="316"/>
      <c r="B327" s="328"/>
      <c r="C327" s="328"/>
      <c r="D327" s="328"/>
    </row>
    <row r="328" spans="1:4" x14ac:dyDescent="0.3">
      <c r="A328" s="316"/>
      <c r="B328" s="328"/>
      <c r="C328" s="328"/>
      <c r="D328" s="328"/>
    </row>
    <row r="329" spans="1:4" x14ac:dyDescent="0.3">
      <c r="A329" s="316"/>
      <c r="B329" s="328"/>
      <c r="C329" s="328"/>
      <c r="D329" s="328"/>
    </row>
    <row r="330" spans="1:4" x14ac:dyDescent="0.3">
      <c r="A330" s="316"/>
      <c r="B330" s="328"/>
      <c r="C330" s="328"/>
      <c r="D330" s="328"/>
    </row>
    <row r="331" spans="1:4" x14ac:dyDescent="0.3">
      <c r="A331" s="316"/>
      <c r="B331" s="328"/>
      <c r="C331" s="328"/>
      <c r="D331" s="328"/>
    </row>
    <row r="332" spans="1:4" x14ac:dyDescent="0.3">
      <c r="A332" s="316"/>
      <c r="B332" s="328"/>
      <c r="C332" s="328"/>
      <c r="D332" s="328"/>
    </row>
    <row r="333" spans="1:4" x14ac:dyDescent="0.3">
      <c r="A333" s="316"/>
      <c r="B333" s="328"/>
      <c r="C333" s="328"/>
      <c r="D333" s="328"/>
    </row>
    <row r="334" spans="1:4" x14ac:dyDescent="0.3">
      <c r="A334" s="316"/>
      <c r="B334" s="328"/>
      <c r="C334" s="328"/>
      <c r="D334" s="328"/>
    </row>
    <row r="335" spans="1:4" x14ac:dyDescent="0.3">
      <c r="A335" s="316"/>
      <c r="B335" s="328"/>
      <c r="C335" s="328"/>
      <c r="D335" s="328"/>
    </row>
    <row r="336" spans="1:4" x14ac:dyDescent="0.3">
      <c r="A336" s="316"/>
      <c r="B336" s="328"/>
      <c r="C336" s="328"/>
      <c r="D336" s="328"/>
    </row>
    <row r="337" spans="1:4" x14ac:dyDescent="0.3">
      <c r="A337" s="316"/>
      <c r="B337" s="328"/>
      <c r="C337" s="328"/>
      <c r="D337" s="328"/>
    </row>
    <row r="338" spans="1:4" x14ac:dyDescent="0.3">
      <c r="A338" s="316"/>
      <c r="B338" s="328"/>
      <c r="C338" s="328"/>
      <c r="D338" s="328"/>
    </row>
    <row r="339" spans="1:4" x14ac:dyDescent="0.3">
      <c r="A339" s="316"/>
      <c r="B339" s="328"/>
      <c r="C339" s="328"/>
      <c r="D339" s="328"/>
    </row>
    <row r="340" spans="1:4" x14ac:dyDescent="0.3">
      <c r="A340" s="316"/>
      <c r="B340" s="328"/>
      <c r="C340" s="328"/>
      <c r="D340" s="328"/>
    </row>
    <row r="341" spans="1:4" x14ac:dyDescent="0.3">
      <c r="A341" s="316"/>
      <c r="B341" s="328"/>
      <c r="C341" s="328"/>
      <c r="D341" s="328"/>
    </row>
    <row r="342" spans="1:4" x14ac:dyDescent="0.3">
      <c r="A342" s="316"/>
      <c r="B342" s="328"/>
      <c r="C342" s="328"/>
      <c r="D342" s="328"/>
    </row>
    <row r="343" spans="1:4" x14ac:dyDescent="0.3">
      <c r="A343" s="316"/>
      <c r="B343" s="328"/>
      <c r="C343" s="328"/>
      <c r="D343" s="328"/>
    </row>
    <row r="344" spans="1:4" x14ac:dyDescent="0.3">
      <c r="A344" s="316"/>
      <c r="B344" s="328"/>
      <c r="C344" s="328"/>
      <c r="D344" s="328"/>
    </row>
    <row r="345" spans="1:4" x14ac:dyDescent="0.3">
      <c r="A345" s="316"/>
      <c r="B345" s="328"/>
      <c r="C345" s="328"/>
      <c r="D345" s="328"/>
    </row>
    <row r="346" spans="1:4" x14ac:dyDescent="0.3">
      <c r="A346" s="316"/>
      <c r="B346" s="328"/>
      <c r="C346" s="328"/>
      <c r="D346" s="328"/>
    </row>
    <row r="347" spans="1:4" x14ac:dyDescent="0.3">
      <c r="A347" s="316"/>
      <c r="B347" s="328"/>
      <c r="C347" s="328"/>
      <c r="D347" s="328"/>
    </row>
    <row r="348" spans="1:4" x14ac:dyDescent="0.3">
      <c r="A348" s="316"/>
      <c r="B348" s="328"/>
      <c r="C348" s="328"/>
      <c r="D348" s="328"/>
    </row>
    <row r="349" spans="1:4" x14ac:dyDescent="0.3">
      <c r="A349" s="316"/>
      <c r="B349" s="328"/>
      <c r="C349" s="328"/>
      <c r="D349" s="328"/>
    </row>
    <row r="350" spans="1:4" x14ac:dyDescent="0.3">
      <c r="A350" s="316"/>
      <c r="B350" s="328"/>
      <c r="C350" s="328"/>
      <c r="D350" s="328"/>
    </row>
    <row r="351" spans="1:4" x14ac:dyDescent="0.3">
      <c r="A351" s="316"/>
      <c r="B351" s="328"/>
      <c r="C351" s="328"/>
      <c r="D351" s="328"/>
    </row>
    <row r="352" spans="1:4" x14ac:dyDescent="0.3">
      <c r="A352" s="316"/>
      <c r="B352" s="328"/>
      <c r="C352" s="328"/>
      <c r="D352" s="328"/>
    </row>
    <row r="353" spans="1:4" x14ac:dyDescent="0.3">
      <c r="A353" s="316"/>
      <c r="B353" s="328"/>
      <c r="C353" s="328"/>
      <c r="D353" s="328"/>
    </row>
    <row r="354" spans="1:4" x14ac:dyDescent="0.3">
      <c r="A354" s="316"/>
      <c r="B354" s="328"/>
      <c r="C354" s="328"/>
      <c r="D354" s="328"/>
    </row>
    <row r="355" spans="1:4" x14ac:dyDescent="0.3">
      <c r="A355" s="316"/>
      <c r="B355" s="328"/>
      <c r="C355" s="328"/>
      <c r="D355" s="328"/>
    </row>
    <row r="356" spans="1:4" x14ac:dyDescent="0.3">
      <c r="A356" s="316"/>
      <c r="B356" s="328"/>
      <c r="C356" s="328"/>
      <c r="D356" s="328"/>
    </row>
    <row r="357" spans="1:4" x14ac:dyDescent="0.3">
      <c r="A357" s="316"/>
      <c r="B357" s="328"/>
      <c r="C357" s="328"/>
      <c r="D357" s="328"/>
    </row>
    <row r="358" spans="1:4" x14ac:dyDescent="0.3">
      <c r="A358" s="316"/>
      <c r="B358" s="328"/>
      <c r="C358" s="328"/>
      <c r="D358" s="328"/>
    </row>
    <row r="359" spans="1:4" x14ac:dyDescent="0.3">
      <c r="A359" s="316"/>
      <c r="B359" s="328"/>
      <c r="C359" s="328"/>
      <c r="D359" s="328"/>
    </row>
    <row r="360" spans="1:4" x14ac:dyDescent="0.3">
      <c r="A360" s="316"/>
      <c r="B360" s="328"/>
      <c r="C360" s="328"/>
      <c r="D360" s="328"/>
    </row>
    <row r="361" spans="1:4" x14ac:dyDescent="0.3">
      <c r="A361" s="316"/>
      <c r="B361" s="328"/>
      <c r="C361" s="328"/>
      <c r="D361" s="328"/>
    </row>
    <row r="362" spans="1:4" x14ac:dyDescent="0.3">
      <c r="A362" s="316"/>
      <c r="B362" s="328"/>
      <c r="C362" s="328"/>
      <c r="D362" s="328"/>
    </row>
    <row r="363" spans="1:4" x14ac:dyDescent="0.3">
      <c r="A363" s="316"/>
      <c r="B363" s="328"/>
      <c r="C363" s="328"/>
      <c r="D363" s="328"/>
    </row>
    <row r="364" spans="1:4" x14ac:dyDescent="0.3">
      <c r="A364" s="316"/>
      <c r="B364" s="328"/>
      <c r="C364" s="328"/>
      <c r="D364" s="328"/>
    </row>
    <row r="365" spans="1:4" x14ac:dyDescent="0.3">
      <c r="A365" s="316"/>
      <c r="B365" s="328"/>
      <c r="C365" s="328"/>
      <c r="D365" s="328"/>
    </row>
    <row r="366" spans="1:4" x14ac:dyDescent="0.3">
      <c r="A366" s="316"/>
      <c r="B366" s="328"/>
      <c r="C366" s="328"/>
      <c r="D366" s="328"/>
    </row>
    <row r="367" spans="1:4" x14ac:dyDescent="0.3">
      <c r="A367" s="316"/>
      <c r="B367" s="328"/>
      <c r="C367" s="328"/>
      <c r="D367" s="328"/>
    </row>
    <row r="368" spans="1:4" x14ac:dyDescent="0.3">
      <c r="A368" s="316"/>
      <c r="B368" s="328"/>
      <c r="C368" s="328"/>
      <c r="D368" s="328"/>
    </row>
    <row r="369" spans="1:4" x14ac:dyDescent="0.3">
      <c r="A369" s="316"/>
      <c r="B369" s="328"/>
      <c r="C369" s="328"/>
      <c r="D369" s="328"/>
    </row>
    <row r="370" spans="1:4" x14ac:dyDescent="0.3">
      <c r="A370" s="316"/>
      <c r="B370" s="328"/>
      <c r="C370" s="328"/>
      <c r="D370" s="328"/>
    </row>
    <row r="371" spans="1:4" x14ac:dyDescent="0.3">
      <c r="A371" s="316"/>
      <c r="B371" s="328"/>
      <c r="C371" s="328"/>
      <c r="D371" s="328"/>
    </row>
    <row r="372" spans="1:4" x14ac:dyDescent="0.3">
      <c r="A372" s="316"/>
      <c r="B372" s="328"/>
      <c r="C372" s="328"/>
      <c r="D372" s="328"/>
    </row>
    <row r="373" spans="1:4" x14ac:dyDescent="0.3">
      <c r="A373" s="316"/>
      <c r="B373" s="328"/>
      <c r="C373" s="328"/>
      <c r="D373" s="328"/>
    </row>
    <row r="374" spans="1:4" x14ac:dyDescent="0.3">
      <c r="A374" s="316"/>
      <c r="B374" s="328"/>
      <c r="C374" s="328"/>
      <c r="D374" s="328"/>
    </row>
    <row r="375" spans="1:4" x14ac:dyDescent="0.3">
      <c r="A375" s="316"/>
      <c r="B375" s="328"/>
      <c r="C375" s="328"/>
      <c r="D375" s="328"/>
    </row>
    <row r="376" spans="1:4" x14ac:dyDescent="0.3">
      <c r="A376" s="316"/>
      <c r="B376" s="328"/>
      <c r="C376" s="328"/>
      <c r="D376" s="328"/>
    </row>
    <row r="377" spans="1:4" x14ac:dyDescent="0.3">
      <c r="A377" s="316"/>
      <c r="B377" s="328"/>
      <c r="C377" s="328"/>
      <c r="D377" s="328"/>
    </row>
    <row r="378" spans="1:4" x14ac:dyDescent="0.3">
      <c r="A378" s="316"/>
      <c r="B378" s="328"/>
      <c r="C378" s="328"/>
      <c r="D378" s="328"/>
    </row>
    <row r="379" spans="1:4" x14ac:dyDescent="0.3">
      <c r="A379" s="316"/>
      <c r="B379" s="328"/>
      <c r="C379" s="328"/>
      <c r="D379" s="328"/>
    </row>
    <row r="380" spans="1:4" x14ac:dyDescent="0.3">
      <c r="A380" s="316"/>
      <c r="B380" s="328"/>
      <c r="C380" s="328"/>
      <c r="D380" s="328"/>
    </row>
    <row r="381" spans="1:4" x14ac:dyDescent="0.3">
      <c r="A381" s="316"/>
      <c r="B381" s="328"/>
      <c r="C381" s="328"/>
      <c r="D381" s="328"/>
    </row>
    <row r="382" spans="1:4" x14ac:dyDescent="0.3">
      <c r="A382" s="316"/>
      <c r="B382" s="328"/>
      <c r="C382" s="328"/>
      <c r="D382" s="328"/>
    </row>
    <row r="383" spans="1:4" x14ac:dyDescent="0.3">
      <c r="A383" s="316"/>
      <c r="B383" s="328"/>
      <c r="C383" s="328"/>
      <c r="D383" s="328"/>
    </row>
    <row r="384" spans="1:4" x14ac:dyDescent="0.3">
      <c r="A384" s="316"/>
      <c r="B384" s="328"/>
      <c r="C384" s="328"/>
      <c r="D384" s="328"/>
    </row>
    <row r="385" spans="1:4" x14ac:dyDescent="0.3">
      <c r="A385" s="316"/>
      <c r="B385" s="328"/>
      <c r="C385" s="328"/>
      <c r="D385" s="328"/>
    </row>
    <row r="386" spans="1:4" x14ac:dyDescent="0.3">
      <c r="A386" s="316"/>
      <c r="B386" s="328"/>
      <c r="C386" s="328"/>
      <c r="D386" s="328"/>
    </row>
    <row r="387" spans="1:4" x14ac:dyDescent="0.3">
      <c r="A387" s="316"/>
      <c r="B387" s="328"/>
      <c r="C387" s="328"/>
      <c r="D387" s="328"/>
    </row>
    <row r="388" spans="1:4" x14ac:dyDescent="0.3">
      <c r="A388" s="316"/>
      <c r="B388" s="328"/>
      <c r="C388" s="328"/>
      <c r="D388" s="328"/>
    </row>
    <row r="389" spans="1:4" x14ac:dyDescent="0.3">
      <c r="A389" s="316"/>
      <c r="B389" s="328"/>
      <c r="C389" s="328"/>
      <c r="D389" s="328"/>
    </row>
    <row r="390" spans="1:4" x14ac:dyDescent="0.3">
      <c r="A390" s="316"/>
      <c r="B390" s="328"/>
      <c r="C390" s="328"/>
      <c r="D390" s="328"/>
    </row>
    <row r="391" spans="1:4" x14ac:dyDescent="0.3">
      <c r="A391" s="316"/>
      <c r="B391" s="328"/>
      <c r="C391" s="328"/>
      <c r="D391" s="328"/>
    </row>
    <row r="392" spans="1:4" x14ac:dyDescent="0.3">
      <c r="A392" s="316"/>
      <c r="B392" s="328"/>
      <c r="C392" s="328"/>
      <c r="D392" s="328"/>
    </row>
    <row r="393" spans="1:4" x14ac:dyDescent="0.3">
      <c r="A393" s="316"/>
      <c r="B393" s="328"/>
      <c r="C393" s="328"/>
      <c r="D393" s="328"/>
    </row>
    <row r="394" spans="1:4" x14ac:dyDescent="0.3">
      <c r="A394" s="316"/>
      <c r="B394" s="328"/>
      <c r="C394" s="328"/>
      <c r="D394" s="328"/>
    </row>
    <row r="395" spans="1:4" x14ac:dyDescent="0.3">
      <c r="A395" s="316"/>
      <c r="B395" s="328"/>
      <c r="C395" s="328"/>
      <c r="D395" s="328"/>
    </row>
    <row r="396" spans="1:4" x14ac:dyDescent="0.3">
      <c r="A396" s="316"/>
      <c r="B396" s="328"/>
      <c r="C396" s="328"/>
      <c r="D396" s="328"/>
    </row>
    <row r="397" spans="1:4" x14ac:dyDescent="0.3">
      <c r="A397" s="316"/>
      <c r="B397" s="328"/>
      <c r="C397" s="328"/>
      <c r="D397" s="328"/>
    </row>
    <row r="398" spans="1:4" x14ac:dyDescent="0.3">
      <c r="A398" s="316"/>
      <c r="B398" s="328"/>
      <c r="C398" s="328"/>
      <c r="D398" s="328"/>
    </row>
    <row r="399" spans="1:4" x14ac:dyDescent="0.3">
      <c r="A399" s="316"/>
      <c r="B399" s="328"/>
      <c r="C399" s="328"/>
      <c r="D399" s="328"/>
    </row>
    <row r="400" spans="1:4" x14ac:dyDescent="0.3">
      <c r="A400" s="316"/>
      <c r="B400" s="328"/>
      <c r="C400" s="328"/>
      <c r="D400" s="328"/>
    </row>
    <row r="401" spans="1:4" x14ac:dyDescent="0.3">
      <c r="A401" s="316"/>
      <c r="B401" s="328"/>
      <c r="C401" s="328"/>
      <c r="D401" s="328"/>
    </row>
    <row r="402" spans="1:4" x14ac:dyDescent="0.3">
      <c r="A402" s="316"/>
      <c r="B402" s="328"/>
      <c r="C402" s="328"/>
      <c r="D402" s="328"/>
    </row>
    <row r="403" spans="1:4" x14ac:dyDescent="0.3">
      <c r="A403" s="316"/>
      <c r="B403" s="328"/>
      <c r="C403" s="328"/>
      <c r="D403" s="328"/>
    </row>
    <row r="404" spans="1:4" x14ac:dyDescent="0.3">
      <c r="A404" s="316"/>
      <c r="B404" s="328"/>
      <c r="C404" s="328"/>
      <c r="D404" s="328"/>
    </row>
    <row r="405" spans="1:4" x14ac:dyDescent="0.3">
      <c r="A405" s="316"/>
      <c r="B405" s="328"/>
      <c r="C405" s="328"/>
      <c r="D405" s="328"/>
    </row>
    <row r="406" spans="1:4" x14ac:dyDescent="0.3">
      <c r="A406" s="316"/>
      <c r="B406" s="328"/>
      <c r="C406" s="328"/>
      <c r="D406" s="328"/>
    </row>
    <row r="407" spans="1:4" x14ac:dyDescent="0.3">
      <c r="A407" s="316"/>
      <c r="B407" s="328"/>
      <c r="C407" s="328"/>
      <c r="D407" s="328"/>
    </row>
    <row r="408" spans="1:4" x14ac:dyDescent="0.3">
      <c r="A408" s="316"/>
      <c r="B408" s="328"/>
      <c r="C408" s="328"/>
      <c r="D408" s="328"/>
    </row>
    <row r="409" spans="1:4" x14ac:dyDescent="0.3">
      <c r="A409" s="316"/>
      <c r="B409" s="328"/>
      <c r="C409" s="328"/>
      <c r="D409" s="328"/>
    </row>
    <row r="410" spans="1:4" x14ac:dyDescent="0.3">
      <c r="A410" s="316"/>
      <c r="B410" s="328"/>
      <c r="C410" s="328"/>
      <c r="D410" s="328"/>
    </row>
    <row r="411" spans="1:4" x14ac:dyDescent="0.3">
      <c r="A411" s="316"/>
      <c r="B411" s="328"/>
      <c r="C411" s="328"/>
      <c r="D411" s="328"/>
    </row>
    <row r="412" spans="1:4" x14ac:dyDescent="0.3">
      <c r="A412" s="316"/>
      <c r="B412" s="328"/>
      <c r="C412" s="328"/>
      <c r="D412" s="328"/>
    </row>
    <row r="413" spans="1:4" x14ac:dyDescent="0.3">
      <c r="A413" s="316"/>
      <c r="B413" s="328"/>
      <c r="C413" s="328"/>
      <c r="D413" s="328"/>
    </row>
    <row r="414" spans="1:4" x14ac:dyDescent="0.3">
      <c r="A414" s="316"/>
      <c r="B414" s="328"/>
      <c r="C414" s="328"/>
      <c r="D414" s="328"/>
    </row>
    <row r="415" spans="1:4" x14ac:dyDescent="0.3">
      <c r="A415" s="316"/>
      <c r="B415" s="328"/>
      <c r="C415" s="328"/>
      <c r="D415" s="328"/>
    </row>
    <row r="416" spans="1:4" x14ac:dyDescent="0.3">
      <c r="A416" s="316"/>
      <c r="B416" s="328"/>
      <c r="C416" s="328"/>
      <c r="D416" s="328"/>
    </row>
    <row r="417" spans="1:4" x14ac:dyDescent="0.3">
      <c r="A417" s="316"/>
      <c r="B417" s="328"/>
      <c r="C417" s="328"/>
      <c r="D417" s="328"/>
    </row>
    <row r="418" spans="1:4" x14ac:dyDescent="0.3">
      <c r="A418" s="316"/>
      <c r="B418" s="328"/>
      <c r="C418" s="328"/>
      <c r="D418" s="328"/>
    </row>
    <row r="419" spans="1:4" x14ac:dyDescent="0.3">
      <c r="A419" s="316"/>
      <c r="B419" s="328"/>
      <c r="C419" s="328"/>
      <c r="D419" s="328"/>
    </row>
    <row r="420" spans="1:4" x14ac:dyDescent="0.3">
      <c r="A420" s="316"/>
      <c r="B420" s="328"/>
      <c r="C420" s="328"/>
      <c r="D420" s="328"/>
    </row>
    <row r="421" spans="1:4" x14ac:dyDescent="0.3">
      <c r="A421" s="316"/>
      <c r="B421" s="328"/>
      <c r="C421" s="328"/>
      <c r="D421" s="328"/>
    </row>
    <row r="422" spans="1:4" x14ac:dyDescent="0.3">
      <c r="A422" s="316"/>
      <c r="B422" s="328"/>
      <c r="C422" s="328"/>
      <c r="D422" s="328"/>
    </row>
    <row r="423" spans="1:4" x14ac:dyDescent="0.3">
      <c r="A423" s="316"/>
      <c r="B423" s="328"/>
      <c r="C423" s="328"/>
      <c r="D423" s="328"/>
    </row>
    <row r="424" spans="1:4" x14ac:dyDescent="0.3">
      <c r="A424" s="316"/>
      <c r="B424" s="328"/>
      <c r="C424" s="328"/>
      <c r="D424" s="328"/>
    </row>
    <row r="425" spans="1:4" x14ac:dyDescent="0.3">
      <c r="A425" s="316"/>
      <c r="B425" s="328"/>
      <c r="C425" s="328"/>
      <c r="D425" s="328"/>
    </row>
    <row r="426" spans="1:4" x14ac:dyDescent="0.3">
      <c r="A426" s="316"/>
      <c r="B426" s="328"/>
      <c r="C426" s="328"/>
      <c r="D426" s="328"/>
    </row>
    <row r="427" spans="1:4" x14ac:dyDescent="0.3">
      <c r="A427" s="316"/>
      <c r="B427" s="328"/>
      <c r="C427" s="328"/>
      <c r="D427" s="328"/>
    </row>
    <row r="428" spans="1:4" x14ac:dyDescent="0.3">
      <c r="A428" s="316"/>
      <c r="B428" s="328"/>
      <c r="C428" s="328"/>
      <c r="D428" s="328"/>
    </row>
    <row r="429" spans="1:4" x14ac:dyDescent="0.3">
      <c r="A429" s="316"/>
      <c r="B429" s="328"/>
      <c r="C429" s="328"/>
      <c r="D429" s="328"/>
    </row>
    <row r="430" spans="1:4" x14ac:dyDescent="0.3">
      <c r="A430" s="316"/>
      <c r="B430" s="328"/>
      <c r="C430" s="328"/>
      <c r="D430" s="328"/>
    </row>
    <row r="431" spans="1:4" x14ac:dyDescent="0.3">
      <c r="A431" s="316"/>
      <c r="B431" s="328"/>
      <c r="C431" s="328"/>
      <c r="D431" s="328"/>
    </row>
    <row r="432" spans="1:4" x14ac:dyDescent="0.3">
      <c r="A432" s="316"/>
      <c r="B432" s="328"/>
      <c r="C432" s="328"/>
      <c r="D432" s="328"/>
    </row>
    <row r="433" spans="1:4" x14ac:dyDescent="0.3">
      <c r="A433" s="316"/>
      <c r="B433" s="328"/>
      <c r="C433" s="328"/>
      <c r="D433" s="328"/>
    </row>
    <row r="434" spans="1:4" x14ac:dyDescent="0.3">
      <c r="A434" s="316"/>
      <c r="B434" s="328"/>
      <c r="C434" s="328"/>
      <c r="D434" s="328"/>
    </row>
    <row r="435" spans="1:4" x14ac:dyDescent="0.3">
      <c r="A435" s="316"/>
      <c r="B435" s="328"/>
      <c r="C435" s="328"/>
      <c r="D435" s="328"/>
    </row>
    <row r="436" spans="1:4" x14ac:dyDescent="0.3">
      <c r="A436" s="316"/>
      <c r="B436" s="328"/>
      <c r="C436" s="328"/>
      <c r="D436" s="328"/>
    </row>
    <row r="437" spans="1:4" x14ac:dyDescent="0.3">
      <c r="A437" s="316"/>
      <c r="B437" s="328"/>
      <c r="C437" s="328"/>
      <c r="D437" s="328"/>
    </row>
    <row r="438" spans="1:4" x14ac:dyDescent="0.3">
      <c r="A438" s="316"/>
      <c r="B438" s="328"/>
      <c r="C438" s="328"/>
      <c r="D438" s="328"/>
    </row>
    <row r="439" spans="1:4" x14ac:dyDescent="0.3">
      <c r="A439" s="316"/>
      <c r="B439" s="328"/>
      <c r="C439" s="328"/>
      <c r="D439" s="328"/>
    </row>
    <row r="440" spans="1:4" x14ac:dyDescent="0.3">
      <c r="A440" s="316"/>
      <c r="B440" s="328"/>
      <c r="C440" s="328"/>
      <c r="D440" s="328"/>
    </row>
    <row r="441" spans="1:4" x14ac:dyDescent="0.3">
      <c r="A441" s="316"/>
      <c r="B441" s="328"/>
      <c r="C441" s="328"/>
      <c r="D441" s="328"/>
    </row>
    <row r="442" spans="1:4" x14ac:dyDescent="0.3">
      <c r="A442" s="316"/>
      <c r="B442" s="328"/>
      <c r="C442" s="328"/>
      <c r="D442" s="328"/>
    </row>
    <row r="443" spans="1:4" x14ac:dyDescent="0.3">
      <c r="A443" s="316"/>
      <c r="B443" s="328"/>
      <c r="C443" s="328"/>
      <c r="D443" s="328"/>
    </row>
    <row r="444" spans="1:4" x14ac:dyDescent="0.3">
      <c r="A444" s="316"/>
      <c r="B444" s="328"/>
      <c r="C444" s="328"/>
      <c r="D444" s="328"/>
    </row>
    <row r="445" spans="1:4" x14ac:dyDescent="0.3">
      <c r="A445" s="316"/>
      <c r="B445" s="328"/>
      <c r="C445" s="328"/>
      <c r="D445" s="328"/>
    </row>
    <row r="446" spans="1:4" x14ac:dyDescent="0.3">
      <c r="A446" s="316"/>
      <c r="B446" s="328"/>
      <c r="C446" s="328"/>
      <c r="D446" s="328"/>
    </row>
    <row r="447" spans="1:4" x14ac:dyDescent="0.3">
      <c r="A447" s="316"/>
      <c r="B447" s="328"/>
      <c r="C447" s="328"/>
      <c r="D447" s="328"/>
    </row>
    <row r="448" spans="1:4" x14ac:dyDescent="0.3">
      <c r="A448" s="316"/>
      <c r="B448" s="328"/>
      <c r="C448" s="328"/>
      <c r="D448" s="328"/>
    </row>
    <row r="449" spans="1:4" x14ac:dyDescent="0.3">
      <c r="A449" s="316"/>
      <c r="B449" s="328"/>
      <c r="C449" s="328"/>
      <c r="D449" s="328"/>
    </row>
    <row r="450" spans="1:4" x14ac:dyDescent="0.3">
      <c r="A450" s="316"/>
      <c r="B450" s="328"/>
      <c r="C450" s="328"/>
      <c r="D450" s="328"/>
    </row>
    <row r="451" spans="1:4" x14ac:dyDescent="0.3">
      <c r="A451" s="316"/>
      <c r="B451" s="328"/>
      <c r="C451" s="328"/>
      <c r="D451" s="328"/>
    </row>
    <row r="452" spans="1:4" x14ac:dyDescent="0.3">
      <c r="A452" s="316"/>
      <c r="B452" s="328"/>
      <c r="C452" s="328"/>
      <c r="D452" s="328"/>
    </row>
    <row r="453" spans="1:4" x14ac:dyDescent="0.3">
      <c r="A453" s="316"/>
      <c r="B453" s="328"/>
      <c r="C453" s="328"/>
      <c r="D453" s="328"/>
    </row>
    <row r="454" spans="1:4" x14ac:dyDescent="0.3">
      <c r="A454" s="316"/>
      <c r="B454" s="328"/>
      <c r="C454" s="328"/>
      <c r="D454" s="328"/>
    </row>
    <row r="455" spans="1:4" x14ac:dyDescent="0.3">
      <c r="A455" s="316"/>
      <c r="B455" s="328"/>
      <c r="C455" s="328"/>
      <c r="D455" s="328"/>
    </row>
    <row r="456" spans="1:4" x14ac:dyDescent="0.3">
      <c r="A456" s="316"/>
      <c r="B456" s="328"/>
      <c r="C456" s="328"/>
      <c r="D456" s="328"/>
    </row>
    <row r="457" spans="1:4" x14ac:dyDescent="0.3">
      <c r="A457" s="316"/>
      <c r="B457" s="328"/>
      <c r="C457" s="328"/>
      <c r="D457" s="328"/>
    </row>
    <row r="458" spans="1:4" x14ac:dyDescent="0.3">
      <c r="A458" s="316"/>
      <c r="B458" s="328"/>
      <c r="C458" s="328"/>
      <c r="D458" s="328"/>
    </row>
    <row r="459" spans="1:4" x14ac:dyDescent="0.3">
      <c r="A459" s="316"/>
      <c r="B459" s="328"/>
      <c r="C459" s="328"/>
      <c r="D459" s="328"/>
    </row>
    <row r="460" spans="1:4" x14ac:dyDescent="0.3">
      <c r="A460" s="316"/>
      <c r="B460" s="328"/>
      <c r="C460" s="328"/>
      <c r="D460" s="328"/>
    </row>
    <row r="461" spans="1:4" x14ac:dyDescent="0.3">
      <c r="A461" s="316"/>
      <c r="B461" s="328"/>
      <c r="C461" s="328"/>
      <c r="D461" s="328"/>
    </row>
    <row r="462" spans="1:4" x14ac:dyDescent="0.3">
      <c r="A462" s="316"/>
      <c r="B462" s="328"/>
      <c r="C462" s="328"/>
      <c r="D462" s="328"/>
    </row>
    <row r="463" spans="1:4" x14ac:dyDescent="0.3">
      <c r="A463" s="316"/>
      <c r="B463" s="328"/>
      <c r="C463" s="328"/>
      <c r="D463" s="328"/>
    </row>
    <row r="464" spans="1:4" x14ac:dyDescent="0.3">
      <c r="A464" s="316"/>
      <c r="B464" s="328"/>
      <c r="C464" s="328"/>
      <c r="D464" s="328"/>
    </row>
    <row r="465" spans="1:4" x14ac:dyDescent="0.3">
      <c r="A465" s="316"/>
      <c r="B465" s="328"/>
      <c r="C465" s="328"/>
      <c r="D465" s="328"/>
    </row>
    <row r="466" spans="1:4" x14ac:dyDescent="0.3">
      <c r="A466" s="316"/>
      <c r="B466" s="328"/>
      <c r="C466" s="328"/>
      <c r="D466" s="328"/>
    </row>
    <row r="467" spans="1:4" x14ac:dyDescent="0.3">
      <c r="A467" s="316"/>
      <c r="B467" s="328"/>
      <c r="C467" s="328"/>
      <c r="D467" s="328"/>
    </row>
    <row r="468" spans="1:4" x14ac:dyDescent="0.3">
      <c r="A468" s="316"/>
      <c r="B468" s="328"/>
      <c r="C468" s="328"/>
      <c r="D468" s="328"/>
    </row>
    <row r="469" spans="1:4" x14ac:dyDescent="0.3">
      <c r="A469" s="316"/>
      <c r="B469" s="328"/>
      <c r="C469" s="328"/>
      <c r="D469" s="328"/>
    </row>
    <row r="470" spans="1:4" x14ac:dyDescent="0.3">
      <c r="A470" s="316"/>
      <c r="B470" s="328"/>
      <c r="C470" s="328"/>
      <c r="D470" s="328"/>
    </row>
    <row r="471" spans="1:4" x14ac:dyDescent="0.3">
      <c r="A471" s="316"/>
      <c r="B471" s="328"/>
      <c r="C471" s="328"/>
      <c r="D471" s="328"/>
    </row>
    <row r="472" spans="1:4" x14ac:dyDescent="0.3">
      <c r="A472" s="316"/>
      <c r="B472" s="328"/>
      <c r="C472" s="328"/>
      <c r="D472" s="328"/>
    </row>
    <row r="473" spans="1:4" x14ac:dyDescent="0.3">
      <c r="A473" s="316"/>
      <c r="B473" s="328"/>
      <c r="C473" s="328"/>
      <c r="D473" s="328"/>
    </row>
    <row r="474" spans="1:4" x14ac:dyDescent="0.3">
      <c r="A474" s="316"/>
      <c r="B474" s="328"/>
      <c r="C474" s="328"/>
      <c r="D474" s="328"/>
    </row>
    <row r="475" spans="1:4" x14ac:dyDescent="0.3">
      <c r="A475" s="316"/>
      <c r="B475" s="328"/>
      <c r="C475" s="328"/>
      <c r="D475" s="328"/>
    </row>
    <row r="476" spans="1:4" x14ac:dyDescent="0.3">
      <c r="A476" s="316"/>
      <c r="B476" s="328"/>
      <c r="C476" s="328"/>
      <c r="D476" s="328"/>
    </row>
    <row r="477" spans="1:4" x14ac:dyDescent="0.3">
      <c r="A477" s="316"/>
      <c r="B477" s="328"/>
      <c r="C477" s="328"/>
      <c r="D477" s="328"/>
    </row>
    <row r="478" spans="1:4" x14ac:dyDescent="0.3">
      <c r="A478" s="316"/>
      <c r="B478" s="328"/>
      <c r="C478" s="328"/>
      <c r="D478" s="328"/>
    </row>
    <row r="479" spans="1:4" x14ac:dyDescent="0.3">
      <c r="A479" s="316"/>
      <c r="B479" s="328"/>
      <c r="C479" s="328"/>
      <c r="D479" s="328"/>
    </row>
    <row r="480" spans="1:4" x14ac:dyDescent="0.3">
      <c r="A480" s="316"/>
      <c r="B480" s="328"/>
      <c r="C480" s="328"/>
      <c r="D480" s="328"/>
    </row>
    <row r="481" spans="1:4" x14ac:dyDescent="0.3">
      <c r="A481" s="316"/>
      <c r="B481" s="328"/>
      <c r="C481" s="328"/>
      <c r="D481" s="328"/>
    </row>
    <row r="482" spans="1:4" x14ac:dyDescent="0.3">
      <c r="A482" s="316"/>
      <c r="B482" s="328"/>
      <c r="C482" s="328"/>
      <c r="D482" s="328"/>
    </row>
    <row r="483" spans="1:4" x14ac:dyDescent="0.3">
      <c r="A483" s="316"/>
      <c r="B483" s="328"/>
      <c r="C483" s="328"/>
      <c r="D483" s="328"/>
    </row>
    <row r="484" spans="1:4" x14ac:dyDescent="0.3">
      <c r="A484" s="316"/>
      <c r="B484" s="328"/>
      <c r="C484" s="328"/>
      <c r="D484" s="328"/>
    </row>
    <row r="485" spans="1:4" x14ac:dyDescent="0.3">
      <c r="A485" s="316"/>
      <c r="B485" s="328"/>
      <c r="C485" s="328"/>
      <c r="D485" s="328"/>
    </row>
    <row r="486" spans="1:4" x14ac:dyDescent="0.3">
      <c r="A486" s="316"/>
      <c r="B486" s="328"/>
      <c r="C486" s="328"/>
      <c r="D486" s="328"/>
    </row>
    <row r="487" spans="1:4" x14ac:dyDescent="0.3">
      <c r="A487" s="316"/>
      <c r="B487" s="328"/>
      <c r="C487" s="328"/>
      <c r="D487" s="328"/>
    </row>
    <row r="488" spans="1:4" x14ac:dyDescent="0.3">
      <c r="A488" s="316"/>
      <c r="B488" s="328"/>
      <c r="C488" s="328"/>
      <c r="D488" s="328"/>
    </row>
    <row r="489" spans="1:4" x14ac:dyDescent="0.3">
      <c r="A489" s="316"/>
      <c r="B489" s="328"/>
      <c r="C489" s="328"/>
      <c r="D489" s="328"/>
    </row>
    <row r="490" spans="1:4" x14ac:dyDescent="0.3">
      <c r="A490" s="316"/>
      <c r="B490" s="328"/>
      <c r="C490" s="328"/>
      <c r="D490" s="328"/>
    </row>
    <row r="491" spans="1:4" x14ac:dyDescent="0.3">
      <c r="A491" s="316"/>
      <c r="B491" s="328"/>
      <c r="C491" s="328"/>
      <c r="D491" s="328"/>
    </row>
    <row r="492" spans="1:4" x14ac:dyDescent="0.3">
      <c r="A492" s="316"/>
      <c r="B492" s="328"/>
      <c r="C492" s="328"/>
      <c r="D492" s="328"/>
    </row>
    <row r="493" spans="1:4" x14ac:dyDescent="0.3">
      <c r="A493" s="316"/>
      <c r="B493" s="328"/>
      <c r="C493" s="328"/>
      <c r="D493" s="328"/>
    </row>
    <row r="494" spans="1:4" x14ac:dyDescent="0.3">
      <c r="A494" s="316"/>
      <c r="B494" s="328"/>
      <c r="C494" s="328"/>
      <c r="D494" s="328"/>
    </row>
    <row r="495" spans="1:4" x14ac:dyDescent="0.3">
      <c r="A495" s="316"/>
      <c r="B495" s="328"/>
      <c r="C495" s="328"/>
      <c r="D495" s="328"/>
    </row>
    <row r="496" spans="1:4" x14ac:dyDescent="0.3">
      <c r="A496" s="316"/>
      <c r="B496" s="328"/>
      <c r="C496" s="328"/>
      <c r="D496" s="328"/>
    </row>
    <row r="497" spans="1:4" x14ac:dyDescent="0.3">
      <c r="A497" s="316"/>
      <c r="B497" s="328"/>
      <c r="C497" s="328"/>
      <c r="D497" s="328"/>
    </row>
    <row r="498" spans="1:4" x14ac:dyDescent="0.3">
      <c r="A498" s="316"/>
      <c r="B498" s="328"/>
      <c r="C498" s="328"/>
      <c r="D498" s="328"/>
    </row>
    <row r="499" spans="1:4" x14ac:dyDescent="0.3">
      <c r="A499" s="316"/>
      <c r="B499" s="328"/>
      <c r="C499" s="328"/>
      <c r="D499" s="328"/>
    </row>
    <row r="500" spans="1:4" x14ac:dyDescent="0.3">
      <c r="A500" s="316"/>
      <c r="B500" s="328"/>
      <c r="C500" s="328"/>
      <c r="D500" s="328"/>
    </row>
    <row r="501" spans="1:4" x14ac:dyDescent="0.3">
      <c r="A501" s="316"/>
      <c r="B501" s="328"/>
      <c r="C501" s="328"/>
      <c r="D501" s="328"/>
    </row>
    <row r="502" spans="1:4" x14ac:dyDescent="0.3">
      <c r="A502" s="316"/>
      <c r="B502" s="328"/>
      <c r="C502" s="328"/>
      <c r="D502" s="328"/>
    </row>
    <row r="503" spans="1:4" x14ac:dyDescent="0.3">
      <c r="A503" s="316"/>
      <c r="B503" s="328"/>
      <c r="C503" s="328"/>
      <c r="D503" s="328"/>
    </row>
    <row r="504" spans="1:4" x14ac:dyDescent="0.3">
      <c r="A504" s="316"/>
      <c r="B504" s="328"/>
      <c r="C504" s="328"/>
      <c r="D504" s="328"/>
    </row>
    <row r="505" spans="1:4" x14ac:dyDescent="0.3">
      <c r="A505" s="316"/>
      <c r="B505" s="328"/>
      <c r="C505" s="328"/>
      <c r="D505" s="328"/>
    </row>
    <row r="506" spans="1:4" x14ac:dyDescent="0.3">
      <c r="A506" s="316"/>
      <c r="B506" s="328"/>
      <c r="C506" s="328"/>
      <c r="D506" s="328"/>
    </row>
    <row r="507" spans="1:4" x14ac:dyDescent="0.3">
      <c r="A507" s="316"/>
      <c r="B507" s="328"/>
      <c r="C507" s="328"/>
      <c r="D507" s="328"/>
    </row>
    <row r="508" spans="1:4" x14ac:dyDescent="0.3">
      <c r="A508" s="316"/>
      <c r="B508" s="328"/>
      <c r="C508" s="328"/>
      <c r="D508" s="328"/>
    </row>
    <row r="509" spans="1:4" x14ac:dyDescent="0.3">
      <c r="A509" s="316"/>
      <c r="B509" s="328"/>
      <c r="C509" s="328"/>
      <c r="D509" s="328"/>
    </row>
    <row r="510" spans="1:4" x14ac:dyDescent="0.3">
      <c r="A510" s="316"/>
      <c r="B510" s="328"/>
      <c r="C510" s="328"/>
      <c r="D510" s="328"/>
    </row>
    <row r="511" spans="1:4" x14ac:dyDescent="0.3">
      <c r="A511" s="316"/>
      <c r="B511" s="328"/>
      <c r="C511" s="328"/>
      <c r="D511" s="328"/>
    </row>
    <row r="512" spans="1:4" x14ac:dyDescent="0.3">
      <c r="A512" s="316"/>
      <c r="B512" s="328"/>
      <c r="C512" s="328"/>
      <c r="D512" s="328"/>
    </row>
    <row r="513" spans="1:4" x14ac:dyDescent="0.3">
      <c r="A513" s="316"/>
      <c r="B513" s="328"/>
      <c r="C513" s="328"/>
      <c r="D513" s="328"/>
    </row>
    <row r="514" spans="1:4" x14ac:dyDescent="0.3">
      <c r="A514" s="316"/>
      <c r="B514" s="328"/>
      <c r="C514" s="328"/>
      <c r="D514" s="328"/>
    </row>
    <row r="515" spans="1:4" x14ac:dyDescent="0.3">
      <c r="A515" s="316"/>
      <c r="B515" s="328"/>
      <c r="C515" s="328"/>
      <c r="D515" s="328"/>
    </row>
    <row r="516" spans="1:4" x14ac:dyDescent="0.3">
      <c r="A516" s="316"/>
      <c r="B516" s="328"/>
      <c r="C516" s="328"/>
      <c r="D516" s="328"/>
    </row>
    <row r="517" spans="1:4" x14ac:dyDescent="0.3">
      <c r="A517" s="316"/>
      <c r="B517" s="328"/>
      <c r="C517" s="328"/>
      <c r="D517" s="328"/>
    </row>
    <row r="518" spans="1:4" x14ac:dyDescent="0.3">
      <c r="A518" s="316"/>
      <c r="B518" s="328"/>
      <c r="C518" s="328"/>
      <c r="D518" s="328"/>
    </row>
    <row r="519" spans="1:4" x14ac:dyDescent="0.3">
      <c r="A519" s="316"/>
      <c r="B519" s="328"/>
      <c r="C519" s="328"/>
      <c r="D519" s="328"/>
    </row>
    <row r="520" spans="1:4" x14ac:dyDescent="0.3">
      <c r="A520" s="316"/>
      <c r="B520" s="328"/>
      <c r="C520" s="328"/>
      <c r="D520" s="328"/>
    </row>
    <row r="521" spans="1:4" x14ac:dyDescent="0.3">
      <c r="A521" s="316"/>
      <c r="B521" s="328"/>
      <c r="C521" s="328"/>
      <c r="D521" s="328"/>
    </row>
    <row r="522" spans="1:4" x14ac:dyDescent="0.3">
      <c r="A522" s="316"/>
      <c r="B522" s="328"/>
      <c r="C522" s="328"/>
      <c r="D522" s="328"/>
    </row>
    <row r="523" spans="1:4" x14ac:dyDescent="0.3">
      <c r="A523" s="316"/>
      <c r="B523" s="328"/>
      <c r="C523" s="328"/>
      <c r="D523" s="328"/>
    </row>
    <row r="524" spans="1:4" x14ac:dyDescent="0.3">
      <c r="A524" s="316"/>
      <c r="B524" s="328"/>
      <c r="C524" s="328"/>
      <c r="D524" s="328"/>
    </row>
    <row r="525" spans="1:4" x14ac:dyDescent="0.3">
      <c r="A525" s="316"/>
      <c r="B525" s="328"/>
      <c r="C525" s="328"/>
      <c r="D525" s="328"/>
    </row>
    <row r="526" spans="1:4" x14ac:dyDescent="0.3">
      <c r="A526" s="316"/>
      <c r="B526" s="328"/>
      <c r="C526" s="328"/>
      <c r="D526" s="328"/>
    </row>
    <row r="527" spans="1:4" x14ac:dyDescent="0.3">
      <c r="A527" s="316"/>
      <c r="B527" s="328"/>
      <c r="C527" s="328"/>
      <c r="D527" s="328"/>
    </row>
    <row r="528" spans="1:4" x14ac:dyDescent="0.3">
      <c r="A528" s="316"/>
      <c r="B528" s="328"/>
      <c r="C528" s="328"/>
      <c r="D528" s="328"/>
    </row>
    <row r="529" spans="1:4" x14ac:dyDescent="0.3">
      <c r="A529" s="316"/>
      <c r="B529" s="328"/>
      <c r="C529" s="328"/>
      <c r="D529" s="328"/>
    </row>
    <row r="530" spans="1:4" x14ac:dyDescent="0.3">
      <c r="A530" s="316"/>
      <c r="B530" s="328"/>
      <c r="C530" s="328"/>
      <c r="D530" s="328"/>
    </row>
    <row r="531" spans="1:4" x14ac:dyDescent="0.3">
      <c r="A531" s="316"/>
      <c r="B531" s="328"/>
      <c r="C531" s="328"/>
      <c r="D531" s="328"/>
    </row>
    <row r="532" spans="1:4" x14ac:dyDescent="0.3">
      <c r="A532" s="316"/>
      <c r="B532" s="328"/>
      <c r="C532" s="328"/>
      <c r="D532" s="328"/>
    </row>
    <row r="533" spans="1:4" x14ac:dyDescent="0.3">
      <c r="A533" s="316"/>
      <c r="B533" s="328"/>
      <c r="C533" s="328"/>
      <c r="D533" s="328"/>
    </row>
    <row r="534" spans="1:4" x14ac:dyDescent="0.3">
      <c r="A534" s="316"/>
      <c r="B534" s="328"/>
      <c r="C534" s="328"/>
      <c r="D534" s="328"/>
    </row>
    <row r="535" spans="1:4" x14ac:dyDescent="0.3">
      <c r="A535" s="316"/>
      <c r="B535" s="328"/>
      <c r="C535" s="328"/>
      <c r="D535" s="328"/>
    </row>
    <row r="536" spans="1:4" x14ac:dyDescent="0.3">
      <c r="A536" s="316"/>
      <c r="B536" s="328"/>
      <c r="C536" s="328"/>
      <c r="D536" s="328"/>
    </row>
    <row r="537" spans="1:4" x14ac:dyDescent="0.3">
      <c r="A537" s="316"/>
      <c r="B537" s="328"/>
      <c r="C537" s="328"/>
      <c r="D537" s="328"/>
    </row>
    <row r="538" spans="1:4" x14ac:dyDescent="0.3">
      <c r="A538" s="316"/>
      <c r="B538" s="328"/>
      <c r="C538" s="328"/>
      <c r="D538" s="328"/>
    </row>
    <row r="539" spans="1:4" x14ac:dyDescent="0.3">
      <c r="A539" s="316"/>
      <c r="B539" s="328"/>
      <c r="C539" s="328"/>
      <c r="D539" s="328"/>
    </row>
    <row r="540" spans="1:4" x14ac:dyDescent="0.3">
      <c r="A540" s="316"/>
      <c r="B540" s="328"/>
      <c r="C540" s="328"/>
      <c r="D540" s="328"/>
    </row>
    <row r="541" spans="1:4" x14ac:dyDescent="0.3">
      <c r="A541" s="316"/>
      <c r="B541" s="328"/>
      <c r="C541" s="328"/>
      <c r="D541" s="328"/>
    </row>
    <row r="542" spans="1:4" x14ac:dyDescent="0.3">
      <c r="A542" s="316"/>
      <c r="B542" s="328"/>
      <c r="C542" s="328"/>
      <c r="D542" s="328"/>
    </row>
    <row r="543" spans="1:4" x14ac:dyDescent="0.3">
      <c r="A543" s="316"/>
      <c r="B543" s="328"/>
      <c r="C543" s="328"/>
      <c r="D543" s="328"/>
    </row>
    <row r="544" spans="1:4" x14ac:dyDescent="0.3">
      <c r="A544" s="316"/>
      <c r="B544" s="328"/>
      <c r="C544" s="328"/>
      <c r="D544" s="328"/>
    </row>
    <row r="545" spans="1:4" x14ac:dyDescent="0.3">
      <c r="A545" s="316"/>
      <c r="B545" s="328"/>
      <c r="C545" s="328"/>
      <c r="D545" s="328"/>
    </row>
    <row r="546" spans="1:4" x14ac:dyDescent="0.3">
      <c r="A546" s="316"/>
      <c r="B546" s="328"/>
      <c r="C546" s="328"/>
      <c r="D546" s="328"/>
    </row>
    <row r="547" spans="1:4" x14ac:dyDescent="0.3">
      <c r="A547" s="316"/>
      <c r="B547" s="328"/>
      <c r="C547" s="328"/>
      <c r="D547" s="328"/>
    </row>
    <row r="548" spans="1:4" x14ac:dyDescent="0.3">
      <c r="A548" s="316"/>
      <c r="B548" s="328"/>
      <c r="C548" s="328"/>
      <c r="D548" s="328"/>
    </row>
    <row r="549" spans="1:4" x14ac:dyDescent="0.3">
      <c r="A549" s="316"/>
      <c r="B549" s="328"/>
      <c r="C549" s="328"/>
      <c r="D549" s="328"/>
    </row>
    <row r="550" spans="1:4" x14ac:dyDescent="0.3">
      <c r="A550" s="316"/>
      <c r="B550" s="328"/>
      <c r="C550" s="328"/>
      <c r="D550" s="328"/>
    </row>
    <row r="551" spans="1:4" x14ac:dyDescent="0.3">
      <c r="A551" s="316"/>
      <c r="B551" s="328"/>
      <c r="C551" s="328"/>
      <c r="D551" s="328"/>
    </row>
    <row r="552" spans="1:4" x14ac:dyDescent="0.3">
      <c r="A552" s="316"/>
      <c r="B552" s="328"/>
      <c r="C552" s="328"/>
      <c r="D552" s="328"/>
    </row>
    <row r="553" spans="1:4" x14ac:dyDescent="0.3">
      <c r="A553" s="316"/>
      <c r="B553" s="328"/>
      <c r="C553" s="328"/>
      <c r="D553" s="328"/>
    </row>
    <row r="554" spans="1:4" x14ac:dyDescent="0.3">
      <c r="A554" s="316"/>
      <c r="B554" s="328"/>
      <c r="C554" s="328"/>
      <c r="D554" s="328"/>
    </row>
    <row r="555" spans="1:4" x14ac:dyDescent="0.3">
      <c r="A555" s="316"/>
      <c r="B555" s="328"/>
      <c r="C555" s="328"/>
      <c r="D555" s="328"/>
    </row>
    <row r="556" spans="1:4" x14ac:dyDescent="0.3">
      <c r="A556" s="316"/>
      <c r="B556" s="328"/>
      <c r="C556" s="328"/>
      <c r="D556" s="328"/>
    </row>
    <row r="557" spans="1:4" x14ac:dyDescent="0.3">
      <c r="A557" s="316"/>
      <c r="B557" s="328"/>
      <c r="C557" s="328"/>
      <c r="D557" s="328"/>
    </row>
    <row r="558" spans="1:4" x14ac:dyDescent="0.3">
      <c r="A558" s="316"/>
      <c r="B558" s="328"/>
      <c r="C558" s="328"/>
      <c r="D558" s="328"/>
    </row>
    <row r="559" spans="1:4" x14ac:dyDescent="0.3">
      <c r="A559" s="316"/>
      <c r="B559" s="328"/>
      <c r="C559" s="328"/>
      <c r="D559" s="328"/>
    </row>
    <row r="560" spans="1:4" x14ac:dyDescent="0.3">
      <c r="A560" s="316"/>
      <c r="B560" s="328"/>
      <c r="C560" s="328"/>
      <c r="D560" s="328"/>
    </row>
    <row r="561" spans="1:4" x14ac:dyDescent="0.3">
      <c r="A561" s="316"/>
      <c r="B561" s="328"/>
      <c r="C561" s="328"/>
      <c r="D561" s="328"/>
    </row>
    <row r="562" spans="1:4" x14ac:dyDescent="0.3">
      <c r="A562" s="316"/>
      <c r="B562" s="328"/>
      <c r="C562" s="328"/>
      <c r="D562" s="328"/>
    </row>
    <row r="563" spans="1:4" x14ac:dyDescent="0.3">
      <c r="A563" s="316"/>
      <c r="B563" s="328"/>
      <c r="C563" s="328"/>
      <c r="D563" s="328"/>
    </row>
    <row r="564" spans="1:4" x14ac:dyDescent="0.3">
      <c r="A564" s="316"/>
      <c r="B564" s="328"/>
      <c r="C564" s="328"/>
      <c r="D564" s="328"/>
    </row>
    <row r="565" spans="1:4" x14ac:dyDescent="0.3">
      <c r="A565" s="316"/>
      <c r="B565" s="328"/>
      <c r="C565" s="328"/>
      <c r="D565" s="328"/>
    </row>
    <row r="566" spans="1:4" x14ac:dyDescent="0.3">
      <c r="A566" s="316"/>
      <c r="B566" s="328"/>
      <c r="C566" s="328"/>
      <c r="D566" s="328"/>
    </row>
    <row r="567" spans="1:4" x14ac:dyDescent="0.3">
      <c r="A567" s="316"/>
      <c r="B567" s="328"/>
      <c r="C567" s="328"/>
      <c r="D567" s="328"/>
    </row>
    <row r="568" spans="1:4" x14ac:dyDescent="0.3">
      <c r="A568" s="316"/>
      <c r="B568" s="328"/>
      <c r="C568" s="328"/>
      <c r="D568" s="328"/>
    </row>
    <row r="569" spans="1:4" x14ac:dyDescent="0.3">
      <c r="A569" s="316"/>
      <c r="B569" s="328"/>
      <c r="C569" s="328"/>
      <c r="D569" s="328"/>
    </row>
    <row r="570" spans="1:4" x14ac:dyDescent="0.3">
      <c r="A570" s="316"/>
      <c r="B570" s="328"/>
      <c r="C570" s="328"/>
      <c r="D570" s="328"/>
    </row>
    <row r="571" spans="1:4" x14ac:dyDescent="0.3">
      <c r="A571" s="316"/>
      <c r="B571" s="328"/>
      <c r="C571" s="328"/>
      <c r="D571" s="328"/>
    </row>
    <row r="572" spans="1:4" x14ac:dyDescent="0.3">
      <c r="A572" s="316"/>
      <c r="B572" s="328"/>
      <c r="C572" s="328"/>
      <c r="D572" s="328"/>
    </row>
    <row r="573" spans="1:4" x14ac:dyDescent="0.3">
      <c r="A573" s="316"/>
      <c r="B573" s="328"/>
      <c r="C573" s="328"/>
      <c r="D573" s="328"/>
    </row>
    <row r="574" spans="1:4" x14ac:dyDescent="0.3">
      <c r="A574" s="316"/>
      <c r="B574" s="328"/>
      <c r="C574" s="328"/>
      <c r="D574" s="328"/>
    </row>
    <row r="575" spans="1:4" x14ac:dyDescent="0.3">
      <c r="A575" s="316"/>
      <c r="B575" s="328"/>
      <c r="C575" s="328"/>
      <c r="D575" s="328"/>
    </row>
    <row r="576" spans="1:4" x14ac:dyDescent="0.3">
      <c r="A576" s="316"/>
      <c r="B576" s="328"/>
      <c r="C576" s="328"/>
      <c r="D576" s="328"/>
    </row>
    <row r="577" spans="1:4" x14ac:dyDescent="0.3">
      <c r="A577" s="316"/>
      <c r="B577" s="328"/>
      <c r="C577" s="328"/>
      <c r="D577" s="328"/>
    </row>
    <row r="578" spans="1:4" x14ac:dyDescent="0.3">
      <c r="A578" s="316"/>
      <c r="B578" s="328"/>
      <c r="C578" s="328"/>
      <c r="D578" s="328"/>
    </row>
    <row r="579" spans="1:4" x14ac:dyDescent="0.3">
      <c r="A579" s="316"/>
      <c r="B579" s="328"/>
      <c r="C579" s="328"/>
      <c r="D579" s="328"/>
    </row>
    <row r="580" spans="1:4" x14ac:dyDescent="0.3">
      <c r="A580" s="316"/>
      <c r="B580" s="328"/>
      <c r="C580" s="328"/>
      <c r="D580" s="328"/>
    </row>
    <row r="581" spans="1:4" x14ac:dyDescent="0.3">
      <c r="A581" s="316"/>
      <c r="B581" s="328"/>
      <c r="C581" s="328"/>
      <c r="D581" s="328"/>
    </row>
    <row r="582" spans="1:4" x14ac:dyDescent="0.3">
      <c r="A582" s="316"/>
      <c r="B582" s="328"/>
      <c r="C582" s="328"/>
      <c r="D582" s="328"/>
    </row>
    <row r="583" spans="1:4" x14ac:dyDescent="0.3">
      <c r="A583" s="316"/>
      <c r="B583" s="328"/>
      <c r="C583" s="328"/>
      <c r="D583" s="328"/>
    </row>
    <row r="584" spans="1:4" x14ac:dyDescent="0.3">
      <c r="A584" s="316"/>
      <c r="B584" s="328"/>
      <c r="C584" s="328"/>
      <c r="D584" s="328"/>
    </row>
    <row r="585" spans="1:4" x14ac:dyDescent="0.3">
      <c r="A585" s="316"/>
      <c r="B585" s="328"/>
      <c r="C585" s="328"/>
      <c r="D585" s="328"/>
    </row>
    <row r="586" spans="1:4" x14ac:dyDescent="0.3">
      <c r="A586" s="316"/>
      <c r="B586" s="328"/>
      <c r="C586" s="328"/>
      <c r="D586" s="328"/>
    </row>
    <row r="587" spans="1:4" x14ac:dyDescent="0.3">
      <c r="A587" s="316"/>
      <c r="B587" s="328"/>
      <c r="C587" s="328"/>
      <c r="D587" s="328"/>
    </row>
    <row r="588" spans="1:4" x14ac:dyDescent="0.3">
      <c r="A588" s="316"/>
      <c r="B588" s="328"/>
      <c r="C588" s="328"/>
      <c r="D588" s="328"/>
    </row>
    <row r="589" spans="1:4" x14ac:dyDescent="0.3">
      <c r="A589" s="316"/>
      <c r="B589" s="328"/>
      <c r="C589" s="328"/>
      <c r="D589" s="328"/>
    </row>
    <row r="590" spans="1:4" x14ac:dyDescent="0.3">
      <c r="A590" s="316"/>
      <c r="B590" s="328"/>
      <c r="C590" s="328"/>
      <c r="D590" s="328"/>
    </row>
    <row r="591" spans="1:4" x14ac:dyDescent="0.3">
      <c r="A591" s="316"/>
      <c r="B591" s="328"/>
      <c r="C591" s="328"/>
      <c r="D591" s="328"/>
    </row>
    <row r="592" spans="1:4" x14ac:dyDescent="0.3">
      <c r="A592" s="316"/>
      <c r="B592" s="328"/>
      <c r="C592" s="328"/>
      <c r="D592" s="328"/>
    </row>
    <row r="593" spans="1:4" x14ac:dyDescent="0.3">
      <c r="A593" s="316"/>
      <c r="B593" s="328"/>
      <c r="C593" s="328"/>
      <c r="D593" s="328"/>
    </row>
    <row r="594" spans="1:4" x14ac:dyDescent="0.3">
      <c r="A594" s="316"/>
      <c r="B594" s="328"/>
      <c r="C594" s="328"/>
      <c r="D594" s="328"/>
    </row>
    <row r="595" spans="1:4" x14ac:dyDescent="0.3">
      <c r="A595" s="316"/>
      <c r="B595" s="328"/>
      <c r="C595" s="328"/>
      <c r="D595" s="328"/>
    </row>
    <row r="596" spans="1:4" x14ac:dyDescent="0.3">
      <c r="A596" s="316"/>
      <c r="B596" s="328"/>
      <c r="C596" s="328"/>
      <c r="D596" s="328"/>
    </row>
    <row r="597" spans="1:4" x14ac:dyDescent="0.3">
      <c r="A597" s="316"/>
      <c r="B597" s="328"/>
      <c r="C597" s="328"/>
      <c r="D597" s="328"/>
    </row>
    <row r="598" spans="1:4" x14ac:dyDescent="0.3">
      <c r="A598" s="316"/>
      <c r="B598" s="328"/>
      <c r="C598" s="328"/>
      <c r="D598" s="328"/>
    </row>
    <row r="599" spans="1:4" x14ac:dyDescent="0.3">
      <c r="A599" s="316"/>
      <c r="B599" s="328"/>
      <c r="C599" s="328"/>
      <c r="D599" s="328"/>
    </row>
    <row r="600" spans="1:4" x14ac:dyDescent="0.3">
      <c r="A600" s="316"/>
      <c r="B600" s="328"/>
      <c r="C600" s="328"/>
      <c r="D600" s="328"/>
    </row>
    <row r="601" spans="1:4" x14ac:dyDescent="0.3">
      <c r="A601" s="316"/>
      <c r="B601" s="328"/>
      <c r="C601" s="328"/>
      <c r="D601" s="328"/>
    </row>
    <row r="602" spans="1:4" x14ac:dyDescent="0.3">
      <c r="A602" s="316"/>
      <c r="B602" s="328"/>
      <c r="C602" s="328"/>
      <c r="D602" s="328"/>
    </row>
    <row r="603" spans="1:4" x14ac:dyDescent="0.3">
      <c r="A603" s="316"/>
      <c r="B603" s="328"/>
      <c r="C603" s="328"/>
      <c r="D603" s="328"/>
    </row>
    <row r="604" spans="1:4" x14ac:dyDescent="0.3">
      <c r="A604" s="316"/>
      <c r="B604" s="328"/>
      <c r="C604" s="328"/>
      <c r="D604" s="328"/>
    </row>
    <row r="605" spans="1:4" x14ac:dyDescent="0.3">
      <c r="A605" s="316"/>
      <c r="B605" s="328"/>
      <c r="C605" s="328"/>
      <c r="D605" s="328"/>
    </row>
    <row r="606" spans="1:4" x14ac:dyDescent="0.3">
      <c r="A606" s="316"/>
      <c r="B606" s="328"/>
      <c r="C606" s="328"/>
      <c r="D606" s="328"/>
    </row>
    <row r="607" spans="1:4" x14ac:dyDescent="0.3">
      <c r="A607" s="316"/>
      <c r="B607" s="328"/>
      <c r="C607" s="328"/>
      <c r="D607" s="328"/>
    </row>
    <row r="608" spans="1:4" x14ac:dyDescent="0.3">
      <c r="A608" s="316"/>
      <c r="B608" s="328"/>
      <c r="C608" s="328"/>
      <c r="D608" s="328"/>
    </row>
    <row r="609" spans="1:4" x14ac:dyDescent="0.3">
      <c r="A609" s="316"/>
      <c r="B609" s="328"/>
      <c r="C609" s="328"/>
      <c r="D609" s="328"/>
    </row>
    <row r="610" spans="1:4" x14ac:dyDescent="0.3">
      <c r="A610" s="316"/>
      <c r="B610" s="328"/>
      <c r="C610" s="328"/>
      <c r="D610" s="328"/>
    </row>
    <row r="611" spans="1:4" x14ac:dyDescent="0.3">
      <c r="A611" s="316"/>
      <c r="B611" s="328"/>
      <c r="C611" s="328"/>
      <c r="D611" s="328"/>
    </row>
    <row r="612" spans="1:4" x14ac:dyDescent="0.3">
      <c r="A612" s="316"/>
      <c r="B612" s="328"/>
      <c r="C612" s="328"/>
      <c r="D612" s="328"/>
    </row>
    <row r="613" spans="1:4" x14ac:dyDescent="0.3">
      <c r="A613" s="316"/>
      <c r="B613" s="328"/>
      <c r="C613" s="328"/>
      <c r="D613" s="328"/>
    </row>
    <row r="614" spans="1:4" x14ac:dyDescent="0.3">
      <c r="A614" s="316"/>
      <c r="B614" s="328"/>
      <c r="C614" s="328"/>
      <c r="D614" s="328"/>
    </row>
    <row r="615" spans="1:4" x14ac:dyDescent="0.3">
      <c r="A615" s="316"/>
      <c r="B615" s="328"/>
      <c r="C615" s="328"/>
      <c r="D615" s="328"/>
    </row>
    <row r="616" spans="1:4" x14ac:dyDescent="0.3">
      <c r="A616" s="316"/>
      <c r="B616" s="328"/>
      <c r="C616" s="328"/>
      <c r="D616" s="328"/>
    </row>
    <row r="617" spans="1:4" x14ac:dyDescent="0.3">
      <c r="A617" s="316"/>
      <c r="B617" s="328"/>
      <c r="C617" s="328"/>
      <c r="D617" s="328"/>
    </row>
    <row r="618" spans="1:4" x14ac:dyDescent="0.3">
      <c r="A618" s="316"/>
      <c r="B618" s="328"/>
      <c r="C618" s="328"/>
      <c r="D618" s="328"/>
    </row>
    <row r="619" spans="1:4" x14ac:dyDescent="0.3">
      <c r="A619" s="316"/>
      <c r="B619" s="328"/>
      <c r="C619" s="328"/>
      <c r="D619" s="328"/>
    </row>
    <row r="620" spans="1:4" x14ac:dyDescent="0.3">
      <c r="A620" s="316"/>
      <c r="B620" s="328"/>
      <c r="C620" s="328"/>
      <c r="D620" s="328"/>
    </row>
    <row r="621" spans="1:4" x14ac:dyDescent="0.3">
      <c r="A621" s="316"/>
      <c r="B621" s="328"/>
      <c r="C621" s="328"/>
      <c r="D621" s="328"/>
    </row>
    <row r="622" spans="1:4" x14ac:dyDescent="0.3">
      <c r="A622" s="316"/>
      <c r="B622" s="328"/>
      <c r="C622" s="328"/>
      <c r="D622" s="328"/>
    </row>
    <row r="623" spans="1:4" x14ac:dyDescent="0.3">
      <c r="A623" s="316"/>
      <c r="B623" s="328"/>
      <c r="C623" s="328"/>
      <c r="D623" s="328"/>
    </row>
    <row r="624" spans="1:4" x14ac:dyDescent="0.3">
      <c r="A624" s="316"/>
      <c r="B624" s="328"/>
      <c r="C624" s="328"/>
      <c r="D624" s="328"/>
    </row>
    <row r="625" spans="1:4" x14ac:dyDescent="0.3">
      <c r="A625" s="316"/>
      <c r="B625" s="328"/>
      <c r="C625" s="328"/>
      <c r="D625" s="328"/>
    </row>
    <row r="626" spans="1:4" x14ac:dyDescent="0.3">
      <c r="A626" s="316"/>
      <c r="B626" s="328"/>
      <c r="C626" s="328"/>
      <c r="D626" s="328"/>
    </row>
    <row r="627" spans="1:4" x14ac:dyDescent="0.3">
      <c r="A627" s="316"/>
      <c r="B627" s="328"/>
      <c r="C627" s="328"/>
      <c r="D627" s="328"/>
    </row>
    <row r="628" spans="1:4" x14ac:dyDescent="0.3">
      <c r="A628" s="316"/>
      <c r="B628" s="328"/>
      <c r="C628" s="328"/>
      <c r="D628" s="328"/>
    </row>
    <row r="629" spans="1:4" x14ac:dyDescent="0.3">
      <c r="A629" s="316"/>
      <c r="B629" s="328"/>
      <c r="C629" s="328"/>
      <c r="D629" s="328"/>
    </row>
    <row r="630" spans="1:4" x14ac:dyDescent="0.3">
      <c r="A630" s="316"/>
      <c r="B630" s="328"/>
      <c r="C630" s="328"/>
      <c r="D630" s="328"/>
    </row>
    <row r="631" spans="1:4" x14ac:dyDescent="0.3">
      <c r="A631" s="316"/>
      <c r="B631" s="328"/>
      <c r="C631" s="328"/>
      <c r="D631" s="328"/>
    </row>
    <row r="632" spans="1:4" x14ac:dyDescent="0.3">
      <c r="A632" s="316"/>
      <c r="B632" s="328"/>
      <c r="C632" s="328"/>
      <c r="D632" s="328"/>
    </row>
    <row r="633" spans="1:4" x14ac:dyDescent="0.3">
      <c r="A633" s="316"/>
      <c r="B633" s="328"/>
      <c r="C633" s="328"/>
      <c r="D633" s="328"/>
    </row>
    <row r="634" spans="1:4" x14ac:dyDescent="0.3">
      <c r="A634" s="316"/>
      <c r="B634" s="328"/>
      <c r="C634" s="328"/>
      <c r="D634" s="328"/>
    </row>
    <row r="635" spans="1:4" x14ac:dyDescent="0.3">
      <c r="A635" s="316"/>
      <c r="B635" s="328"/>
      <c r="C635" s="328"/>
      <c r="D635" s="328"/>
    </row>
    <row r="636" spans="1:4" x14ac:dyDescent="0.3">
      <c r="A636" s="316"/>
      <c r="B636" s="328"/>
      <c r="C636" s="328"/>
      <c r="D636" s="328"/>
    </row>
    <row r="637" spans="1:4" x14ac:dyDescent="0.3">
      <c r="A637" s="316"/>
      <c r="B637" s="328"/>
      <c r="C637" s="328"/>
      <c r="D637" s="328"/>
    </row>
    <row r="638" spans="1:4" x14ac:dyDescent="0.3">
      <c r="A638" s="316"/>
      <c r="B638" s="328"/>
      <c r="C638" s="328"/>
      <c r="D638" s="328"/>
    </row>
    <row r="639" spans="1:4" x14ac:dyDescent="0.3">
      <c r="A639" s="316"/>
      <c r="B639" s="328"/>
      <c r="C639" s="328"/>
      <c r="D639" s="328"/>
    </row>
    <row r="640" spans="1:4" x14ac:dyDescent="0.3">
      <c r="A640" s="316"/>
      <c r="B640" s="328"/>
      <c r="C640" s="328"/>
      <c r="D640" s="328"/>
    </row>
    <row r="641" spans="1:4" x14ac:dyDescent="0.3">
      <c r="A641" s="316"/>
      <c r="B641" s="328"/>
      <c r="C641" s="328"/>
      <c r="D641" s="328"/>
    </row>
    <row r="642" spans="1:4" x14ac:dyDescent="0.3">
      <c r="A642" s="316"/>
      <c r="B642" s="328"/>
      <c r="C642" s="328"/>
      <c r="D642" s="328"/>
    </row>
    <row r="643" spans="1:4" x14ac:dyDescent="0.3">
      <c r="A643" s="316"/>
      <c r="B643" s="328"/>
      <c r="C643" s="328"/>
      <c r="D643" s="328"/>
    </row>
    <row r="644" spans="1:4" x14ac:dyDescent="0.3">
      <c r="A644" s="316"/>
      <c r="B644" s="328"/>
      <c r="C644" s="328"/>
      <c r="D644" s="328"/>
    </row>
    <row r="645" spans="1:4" x14ac:dyDescent="0.3">
      <c r="A645" s="316"/>
      <c r="B645" s="328"/>
      <c r="C645" s="328"/>
      <c r="D645" s="328"/>
    </row>
    <row r="646" spans="1:4" x14ac:dyDescent="0.3">
      <c r="A646" s="316"/>
      <c r="B646" s="328"/>
      <c r="C646" s="328"/>
      <c r="D646" s="328"/>
    </row>
    <row r="647" spans="1:4" x14ac:dyDescent="0.3">
      <c r="A647" s="316"/>
      <c r="B647" s="328"/>
      <c r="C647" s="328"/>
      <c r="D647" s="328"/>
    </row>
    <row r="648" spans="1:4" x14ac:dyDescent="0.3">
      <c r="A648" s="316"/>
      <c r="B648" s="328"/>
      <c r="C648" s="328"/>
      <c r="D648" s="328"/>
    </row>
    <row r="649" spans="1:4" x14ac:dyDescent="0.3">
      <c r="A649" s="316"/>
      <c r="B649" s="328"/>
      <c r="C649" s="328"/>
      <c r="D649" s="328"/>
    </row>
    <row r="650" spans="1:4" x14ac:dyDescent="0.3">
      <c r="A650" s="316"/>
      <c r="B650" s="328"/>
      <c r="C650" s="328"/>
      <c r="D650" s="328"/>
    </row>
    <row r="651" spans="1:4" x14ac:dyDescent="0.3">
      <c r="A651" s="316"/>
      <c r="B651" s="328"/>
      <c r="C651" s="328"/>
      <c r="D651" s="328"/>
    </row>
    <row r="652" spans="1:4" x14ac:dyDescent="0.3">
      <c r="A652" s="316"/>
      <c r="B652" s="328"/>
      <c r="C652" s="328"/>
      <c r="D652" s="328"/>
    </row>
    <row r="653" spans="1:4" x14ac:dyDescent="0.3">
      <c r="A653" s="316"/>
      <c r="B653" s="328"/>
      <c r="C653" s="328"/>
      <c r="D653" s="328"/>
    </row>
    <row r="654" spans="1:4" x14ac:dyDescent="0.3">
      <c r="A654" s="316"/>
      <c r="B654" s="328"/>
      <c r="C654" s="328"/>
      <c r="D654" s="328"/>
    </row>
    <row r="655" spans="1:4" x14ac:dyDescent="0.3">
      <c r="A655" s="316"/>
      <c r="B655" s="328"/>
      <c r="C655" s="328"/>
      <c r="D655" s="328"/>
    </row>
    <row r="656" spans="1:4" x14ac:dyDescent="0.3">
      <c r="A656" s="316"/>
      <c r="B656" s="328"/>
      <c r="C656" s="328"/>
      <c r="D656" s="328"/>
    </row>
    <row r="657" spans="1:4" x14ac:dyDescent="0.3">
      <c r="A657" s="316"/>
      <c r="B657" s="328"/>
      <c r="C657" s="328"/>
      <c r="D657" s="328"/>
    </row>
    <row r="658" spans="1:4" x14ac:dyDescent="0.3">
      <c r="A658" s="316"/>
      <c r="B658" s="328"/>
      <c r="C658" s="328"/>
      <c r="D658" s="328"/>
    </row>
    <row r="659" spans="1:4" x14ac:dyDescent="0.3">
      <c r="A659" s="316"/>
      <c r="B659" s="328"/>
      <c r="C659" s="328"/>
      <c r="D659" s="328"/>
    </row>
    <row r="660" spans="1:4" x14ac:dyDescent="0.3">
      <c r="A660" s="316"/>
      <c r="B660" s="328"/>
      <c r="C660" s="328"/>
      <c r="D660" s="328"/>
    </row>
    <row r="661" spans="1:4" x14ac:dyDescent="0.3">
      <c r="A661" s="316"/>
      <c r="B661" s="328"/>
      <c r="C661" s="328"/>
      <c r="D661" s="328"/>
    </row>
    <row r="662" spans="1:4" x14ac:dyDescent="0.3">
      <c r="A662" s="316"/>
      <c r="B662" s="328"/>
      <c r="C662" s="328"/>
      <c r="D662" s="328"/>
    </row>
    <row r="663" spans="1:4" x14ac:dyDescent="0.3">
      <c r="A663" s="316"/>
      <c r="B663" s="328"/>
      <c r="C663" s="328"/>
      <c r="D663" s="328"/>
    </row>
    <row r="664" spans="1:4" x14ac:dyDescent="0.3">
      <c r="A664" s="316"/>
      <c r="B664" s="328"/>
      <c r="C664" s="328"/>
      <c r="D664" s="328"/>
    </row>
    <row r="665" spans="1:4" x14ac:dyDescent="0.3">
      <c r="A665" s="316"/>
      <c r="B665" s="328"/>
      <c r="C665" s="328"/>
      <c r="D665" s="328"/>
    </row>
    <row r="666" spans="1:4" x14ac:dyDescent="0.3">
      <c r="A666" s="316"/>
      <c r="B666" s="328"/>
      <c r="C666" s="328"/>
      <c r="D666" s="328"/>
    </row>
    <row r="667" spans="1:4" x14ac:dyDescent="0.3">
      <c r="A667" s="316"/>
      <c r="B667" s="328"/>
      <c r="C667" s="328"/>
      <c r="D667" s="328"/>
    </row>
    <row r="668" spans="1:4" x14ac:dyDescent="0.3">
      <c r="A668" s="316"/>
      <c r="B668" s="328"/>
      <c r="C668" s="328"/>
      <c r="D668" s="328"/>
    </row>
    <row r="669" spans="1:4" x14ac:dyDescent="0.3">
      <c r="A669" s="316"/>
      <c r="B669" s="328"/>
      <c r="C669" s="328"/>
      <c r="D669" s="328"/>
    </row>
    <row r="670" spans="1:4" x14ac:dyDescent="0.3">
      <c r="A670" s="316"/>
      <c r="B670" s="328"/>
      <c r="C670" s="328"/>
      <c r="D670" s="328"/>
    </row>
    <row r="671" spans="1:4" x14ac:dyDescent="0.3">
      <c r="A671" s="316"/>
      <c r="B671" s="328"/>
      <c r="C671" s="328"/>
      <c r="D671" s="328"/>
    </row>
    <row r="672" spans="1:4" x14ac:dyDescent="0.3">
      <c r="A672" s="316"/>
      <c r="B672" s="328"/>
      <c r="C672" s="328"/>
      <c r="D672" s="328"/>
    </row>
    <row r="673" spans="1:4" x14ac:dyDescent="0.3">
      <c r="A673" s="316"/>
      <c r="B673" s="328"/>
      <c r="C673" s="328"/>
      <c r="D673" s="328"/>
    </row>
    <row r="674" spans="1:4" x14ac:dyDescent="0.3">
      <c r="A674" s="316"/>
      <c r="B674" s="328"/>
      <c r="C674" s="328"/>
      <c r="D674" s="328"/>
    </row>
    <row r="675" spans="1:4" x14ac:dyDescent="0.3">
      <c r="A675" s="316"/>
      <c r="B675" s="328"/>
      <c r="C675" s="328"/>
      <c r="D675" s="328"/>
    </row>
    <row r="676" spans="1:4" x14ac:dyDescent="0.3">
      <c r="A676" s="316"/>
      <c r="B676" s="328"/>
      <c r="C676" s="328"/>
      <c r="D676" s="328"/>
    </row>
    <row r="677" spans="1:4" x14ac:dyDescent="0.3">
      <c r="A677" s="316"/>
      <c r="B677" s="328"/>
      <c r="C677" s="328"/>
      <c r="D677" s="328"/>
    </row>
    <row r="678" spans="1:4" x14ac:dyDescent="0.3">
      <c r="A678" s="316"/>
      <c r="B678" s="328"/>
      <c r="C678" s="328"/>
      <c r="D678" s="328"/>
    </row>
    <row r="679" spans="1:4" x14ac:dyDescent="0.3">
      <c r="A679" s="316"/>
      <c r="B679" s="328"/>
      <c r="C679" s="328"/>
      <c r="D679" s="328"/>
    </row>
    <row r="680" spans="1:4" x14ac:dyDescent="0.3">
      <c r="A680" s="316"/>
      <c r="B680" s="328"/>
      <c r="C680" s="328"/>
      <c r="D680" s="328"/>
    </row>
    <row r="681" spans="1:4" x14ac:dyDescent="0.3">
      <c r="A681" s="316"/>
      <c r="B681" s="328"/>
      <c r="C681" s="328"/>
      <c r="D681" s="328"/>
    </row>
    <row r="682" spans="1:4" x14ac:dyDescent="0.3">
      <c r="A682" s="316"/>
      <c r="B682" s="328"/>
      <c r="C682" s="328"/>
      <c r="D682" s="328"/>
    </row>
    <row r="683" spans="1:4" x14ac:dyDescent="0.3">
      <c r="A683" s="316"/>
      <c r="B683" s="328"/>
      <c r="C683" s="328"/>
      <c r="D683" s="328"/>
    </row>
    <row r="684" spans="1:4" x14ac:dyDescent="0.3">
      <c r="A684" s="316"/>
      <c r="B684" s="328"/>
      <c r="C684" s="328"/>
      <c r="D684" s="328"/>
    </row>
    <row r="685" spans="1:4" x14ac:dyDescent="0.3">
      <c r="A685" s="316"/>
      <c r="B685" s="328"/>
      <c r="C685" s="328"/>
      <c r="D685" s="328"/>
    </row>
    <row r="686" spans="1:4" x14ac:dyDescent="0.3">
      <c r="A686" s="316"/>
      <c r="B686" s="328"/>
      <c r="C686" s="328"/>
      <c r="D686" s="328"/>
    </row>
    <row r="687" spans="1:4" x14ac:dyDescent="0.3">
      <c r="A687" s="316"/>
      <c r="B687" s="328"/>
      <c r="C687" s="328"/>
      <c r="D687" s="328"/>
    </row>
    <row r="688" spans="1:4" x14ac:dyDescent="0.3">
      <c r="A688" s="316"/>
      <c r="B688" s="328"/>
      <c r="C688" s="328"/>
      <c r="D688" s="328"/>
    </row>
    <row r="689" spans="1:4" x14ac:dyDescent="0.3">
      <c r="A689" s="316"/>
      <c r="B689" s="328"/>
      <c r="C689" s="328"/>
      <c r="D689" s="328"/>
    </row>
    <row r="690" spans="1:4" x14ac:dyDescent="0.3">
      <c r="A690" s="316"/>
      <c r="B690" s="328"/>
      <c r="C690" s="328"/>
      <c r="D690" s="328"/>
    </row>
    <row r="691" spans="1:4" x14ac:dyDescent="0.3">
      <c r="A691" s="316"/>
      <c r="B691" s="328"/>
      <c r="C691" s="328"/>
      <c r="D691" s="328"/>
    </row>
    <row r="692" spans="1:4" x14ac:dyDescent="0.3">
      <c r="A692" s="316"/>
      <c r="B692" s="328"/>
      <c r="C692" s="328"/>
      <c r="D692" s="328"/>
    </row>
    <row r="693" spans="1:4" x14ac:dyDescent="0.3">
      <c r="A693" s="316"/>
      <c r="B693" s="328"/>
      <c r="C693" s="328"/>
      <c r="D693" s="328"/>
    </row>
    <row r="694" spans="1:4" x14ac:dyDescent="0.3">
      <c r="A694" s="316"/>
      <c r="B694" s="328"/>
      <c r="C694" s="328"/>
      <c r="D694" s="328"/>
    </row>
    <row r="695" spans="1:4" x14ac:dyDescent="0.3">
      <c r="A695" s="316"/>
      <c r="B695" s="328"/>
      <c r="C695" s="328"/>
      <c r="D695" s="328"/>
    </row>
    <row r="696" spans="1:4" x14ac:dyDescent="0.3">
      <c r="A696" s="316"/>
      <c r="B696" s="328"/>
      <c r="C696" s="328"/>
      <c r="D696" s="328"/>
    </row>
    <row r="697" spans="1:4" x14ac:dyDescent="0.3">
      <c r="A697" s="316"/>
      <c r="B697" s="328"/>
      <c r="C697" s="328"/>
      <c r="D697" s="328"/>
    </row>
    <row r="698" spans="1:4" x14ac:dyDescent="0.3">
      <c r="A698" s="316"/>
      <c r="B698" s="328"/>
      <c r="C698" s="328"/>
      <c r="D698" s="328"/>
    </row>
    <row r="699" spans="1:4" x14ac:dyDescent="0.3">
      <c r="A699" s="316"/>
      <c r="B699" s="328"/>
      <c r="C699" s="328"/>
      <c r="D699" s="328"/>
    </row>
    <row r="700" spans="1:4" x14ac:dyDescent="0.3">
      <c r="A700" s="316"/>
      <c r="B700" s="328"/>
      <c r="C700" s="328"/>
      <c r="D700" s="328"/>
    </row>
    <row r="701" spans="1:4" x14ac:dyDescent="0.3">
      <c r="A701" s="316"/>
      <c r="B701" s="328"/>
      <c r="C701" s="328"/>
      <c r="D701" s="328"/>
    </row>
    <row r="702" spans="1:4" x14ac:dyDescent="0.3">
      <c r="A702" s="316"/>
      <c r="B702" s="328"/>
      <c r="C702" s="328"/>
      <c r="D702" s="328"/>
    </row>
    <row r="703" spans="1:4" x14ac:dyDescent="0.3">
      <c r="A703" s="316"/>
      <c r="B703" s="328"/>
      <c r="C703" s="328"/>
      <c r="D703" s="328"/>
    </row>
    <row r="704" spans="1:4" x14ac:dyDescent="0.3">
      <c r="A704" s="316"/>
      <c r="B704" s="328"/>
      <c r="C704" s="328"/>
      <c r="D704" s="328"/>
    </row>
    <row r="705" spans="1:4" x14ac:dyDescent="0.3">
      <c r="A705" s="316"/>
      <c r="B705" s="328"/>
      <c r="C705" s="328"/>
      <c r="D705" s="328"/>
    </row>
    <row r="706" spans="1:4" x14ac:dyDescent="0.3">
      <c r="A706" s="316"/>
      <c r="B706" s="328"/>
      <c r="C706" s="328"/>
      <c r="D706" s="328"/>
    </row>
    <row r="707" spans="1:4" x14ac:dyDescent="0.3">
      <c r="A707" s="316"/>
      <c r="B707" s="328"/>
      <c r="C707" s="328"/>
      <c r="D707" s="328"/>
    </row>
    <row r="708" spans="1:4" x14ac:dyDescent="0.3">
      <c r="A708" s="316"/>
      <c r="B708" s="328"/>
      <c r="C708" s="328"/>
      <c r="D708" s="328"/>
    </row>
    <row r="709" spans="1:4" x14ac:dyDescent="0.3">
      <c r="A709" s="316"/>
      <c r="B709" s="328"/>
      <c r="C709" s="328"/>
      <c r="D709" s="328"/>
    </row>
    <row r="710" spans="1:4" x14ac:dyDescent="0.3">
      <c r="A710" s="316"/>
      <c r="B710" s="328"/>
      <c r="C710" s="328"/>
      <c r="D710" s="328"/>
    </row>
    <row r="711" spans="1:4" x14ac:dyDescent="0.3">
      <c r="A711" s="316"/>
      <c r="B711" s="328"/>
      <c r="C711" s="328"/>
      <c r="D711" s="328"/>
    </row>
    <row r="712" spans="1:4" x14ac:dyDescent="0.3">
      <c r="A712" s="316"/>
      <c r="B712" s="328"/>
      <c r="C712" s="328"/>
      <c r="D712" s="328"/>
    </row>
    <row r="713" spans="1:4" x14ac:dyDescent="0.3">
      <c r="A713" s="316"/>
      <c r="B713" s="328"/>
      <c r="C713" s="328"/>
      <c r="D713" s="328"/>
    </row>
    <row r="714" spans="1:4" x14ac:dyDescent="0.3">
      <c r="A714" s="316"/>
      <c r="B714" s="328"/>
      <c r="C714" s="328"/>
      <c r="D714" s="328"/>
    </row>
    <row r="715" spans="1:4" x14ac:dyDescent="0.3">
      <c r="A715" s="316"/>
      <c r="B715" s="328"/>
      <c r="C715" s="328"/>
      <c r="D715" s="328"/>
    </row>
    <row r="716" spans="1:4" x14ac:dyDescent="0.3">
      <c r="A716" s="316"/>
      <c r="B716" s="328"/>
      <c r="C716" s="328"/>
      <c r="D716" s="328"/>
    </row>
    <row r="717" spans="1:4" x14ac:dyDescent="0.3">
      <c r="A717" s="316"/>
      <c r="B717" s="328"/>
      <c r="C717" s="328"/>
      <c r="D717" s="328"/>
    </row>
    <row r="718" spans="1:4" x14ac:dyDescent="0.3">
      <c r="A718" s="316"/>
      <c r="B718" s="328"/>
      <c r="C718" s="328"/>
      <c r="D718" s="328"/>
    </row>
    <row r="719" spans="1:4" x14ac:dyDescent="0.3">
      <c r="A719" s="316"/>
      <c r="B719" s="328"/>
      <c r="C719" s="328"/>
      <c r="D719" s="328"/>
    </row>
    <row r="720" spans="1:4" x14ac:dyDescent="0.3">
      <c r="A720" s="316"/>
      <c r="B720" s="328"/>
      <c r="C720" s="328"/>
      <c r="D720" s="328"/>
    </row>
    <row r="721" spans="1:4" x14ac:dyDescent="0.3">
      <c r="A721" s="316"/>
      <c r="B721" s="328"/>
      <c r="C721" s="328"/>
      <c r="D721" s="328"/>
    </row>
    <row r="722" spans="1:4" x14ac:dyDescent="0.3">
      <c r="A722" s="316"/>
      <c r="B722" s="328"/>
      <c r="C722" s="328"/>
      <c r="D722" s="328"/>
    </row>
    <row r="723" spans="1:4" x14ac:dyDescent="0.3">
      <c r="A723" s="316"/>
      <c r="B723" s="328"/>
      <c r="C723" s="328"/>
      <c r="D723" s="328"/>
    </row>
    <row r="724" spans="1:4" x14ac:dyDescent="0.3">
      <c r="A724" s="316"/>
      <c r="B724" s="328"/>
      <c r="C724" s="328"/>
      <c r="D724" s="328"/>
    </row>
    <row r="725" spans="1:4" x14ac:dyDescent="0.3">
      <c r="A725" s="316"/>
      <c r="B725" s="328"/>
      <c r="C725" s="328"/>
      <c r="D725" s="328"/>
    </row>
    <row r="726" spans="1:4" x14ac:dyDescent="0.3">
      <c r="A726" s="316"/>
      <c r="B726" s="328"/>
      <c r="C726" s="328"/>
      <c r="D726" s="328"/>
    </row>
    <row r="727" spans="1:4" x14ac:dyDescent="0.3">
      <c r="A727" s="316"/>
      <c r="B727" s="328"/>
      <c r="C727" s="328"/>
      <c r="D727" s="328"/>
    </row>
    <row r="728" spans="1:4" x14ac:dyDescent="0.3">
      <c r="A728" s="316"/>
      <c r="B728" s="328"/>
      <c r="C728" s="328"/>
      <c r="D728" s="328"/>
    </row>
    <row r="729" spans="1:4" x14ac:dyDescent="0.3">
      <c r="A729" s="316"/>
      <c r="B729" s="328"/>
      <c r="C729" s="328"/>
      <c r="D729" s="328"/>
    </row>
    <row r="730" spans="1:4" x14ac:dyDescent="0.3">
      <c r="A730" s="316"/>
      <c r="B730" s="328"/>
      <c r="C730" s="328"/>
      <c r="D730" s="328"/>
    </row>
    <row r="731" spans="1:4" x14ac:dyDescent="0.3">
      <c r="A731" s="316"/>
      <c r="B731" s="328"/>
      <c r="C731" s="328"/>
      <c r="D731" s="328"/>
    </row>
    <row r="732" spans="1:4" x14ac:dyDescent="0.3">
      <c r="A732" s="316"/>
      <c r="B732" s="328"/>
      <c r="C732" s="328"/>
      <c r="D732" s="328"/>
    </row>
    <row r="733" spans="1:4" x14ac:dyDescent="0.3">
      <c r="A733" s="316"/>
      <c r="B733" s="328"/>
      <c r="C733" s="328"/>
      <c r="D733" s="328"/>
    </row>
    <row r="734" spans="1:4" x14ac:dyDescent="0.3">
      <c r="A734" s="316"/>
      <c r="B734" s="328"/>
      <c r="C734" s="328"/>
      <c r="D734" s="328"/>
    </row>
    <row r="735" spans="1:4" x14ac:dyDescent="0.3">
      <c r="A735" s="316"/>
      <c r="B735" s="328"/>
      <c r="C735" s="328"/>
      <c r="D735" s="328"/>
    </row>
    <row r="736" spans="1:4" x14ac:dyDescent="0.3">
      <c r="A736" s="316"/>
      <c r="B736" s="328"/>
      <c r="C736" s="328"/>
      <c r="D736" s="328"/>
    </row>
    <row r="737" spans="1:4" x14ac:dyDescent="0.3">
      <c r="A737" s="316"/>
      <c r="B737" s="328"/>
      <c r="C737" s="328"/>
      <c r="D737" s="328"/>
    </row>
    <row r="738" spans="1:4" x14ac:dyDescent="0.3">
      <c r="A738" s="316"/>
      <c r="B738" s="328"/>
      <c r="C738" s="328"/>
      <c r="D738" s="328"/>
    </row>
    <row r="739" spans="1:4" x14ac:dyDescent="0.3">
      <c r="A739" s="316"/>
      <c r="B739" s="328"/>
      <c r="C739" s="328"/>
      <c r="D739" s="328"/>
    </row>
    <row r="740" spans="1:4" x14ac:dyDescent="0.3">
      <c r="A740" s="316"/>
      <c r="B740" s="328"/>
      <c r="C740" s="328"/>
      <c r="D740" s="328"/>
    </row>
    <row r="741" spans="1:4" x14ac:dyDescent="0.3">
      <c r="A741" s="316"/>
      <c r="B741" s="328"/>
      <c r="C741" s="328"/>
      <c r="D741" s="328"/>
    </row>
    <row r="742" spans="1:4" x14ac:dyDescent="0.3">
      <c r="A742" s="316"/>
      <c r="B742" s="328"/>
      <c r="C742" s="328"/>
      <c r="D742" s="328"/>
    </row>
    <row r="743" spans="1:4" x14ac:dyDescent="0.3">
      <c r="A743" s="316"/>
      <c r="B743" s="328"/>
      <c r="C743" s="328"/>
      <c r="D743" s="328"/>
    </row>
    <row r="744" spans="1:4" x14ac:dyDescent="0.3">
      <c r="A744" s="316"/>
      <c r="B744" s="328"/>
      <c r="C744" s="328"/>
      <c r="D744" s="328"/>
    </row>
    <row r="745" spans="1:4" x14ac:dyDescent="0.3">
      <c r="A745" s="316"/>
      <c r="B745" s="328"/>
      <c r="C745" s="328"/>
      <c r="D745" s="328"/>
    </row>
    <row r="746" spans="1:4" x14ac:dyDescent="0.3">
      <c r="A746" s="316"/>
      <c r="B746" s="328"/>
      <c r="C746" s="328"/>
      <c r="D746" s="328"/>
    </row>
    <row r="747" spans="1:4" x14ac:dyDescent="0.3">
      <c r="A747" s="316"/>
      <c r="B747" s="328"/>
      <c r="C747" s="328"/>
      <c r="D747" s="328"/>
    </row>
    <row r="748" spans="1:4" x14ac:dyDescent="0.3">
      <c r="A748" s="316"/>
      <c r="B748" s="328"/>
      <c r="C748" s="328"/>
      <c r="D748" s="328"/>
    </row>
    <row r="749" spans="1:4" x14ac:dyDescent="0.3">
      <c r="A749" s="316"/>
      <c r="B749" s="328"/>
      <c r="C749" s="328"/>
      <c r="D749" s="328"/>
    </row>
    <row r="750" spans="1:4" x14ac:dyDescent="0.3">
      <c r="A750" s="316"/>
      <c r="B750" s="328"/>
      <c r="C750" s="328"/>
      <c r="D750" s="328"/>
    </row>
    <row r="751" spans="1:4" x14ac:dyDescent="0.3">
      <c r="A751" s="316"/>
      <c r="B751" s="328"/>
      <c r="C751" s="328"/>
      <c r="D751" s="328"/>
    </row>
    <row r="752" spans="1:4" x14ac:dyDescent="0.3">
      <c r="A752" s="316"/>
      <c r="B752" s="328"/>
      <c r="C752" s="328"/>
      <c r="D752" s="328"/>
    </row>
    <row r="753" spans="1:4" x14ac:dyDescent="0.3">
      <c r="A753" s="316"/>
      <c r="B753" s="328"/>
      <c r="C753" s="328"/>
      <c r="D753" s="328"/>
    </row>
    <row r="754" spans="1:4" x14ac:dyDescent="0.3">
      <c r="A754" s="316"/>
      <c r="B754" s="328"/>
      <c r="C754" s="328"/>
      <c r="D754" s="328"/>
    </row>
    <row r="755" spans="1:4" x14ac:dyDescent="0.3">
      <c r="A755" s="316"/>
      <c r="B755" s="328"/>
      <c r="C755" s="328"/>
      <c r="D755" s="328"/>
    </row>
    <row r="756" spans="1:4" x14ac:dyDescent="0.3">
      <c r="A756" s="316"/>
      <c r="B756" s="328"/>
      <c r="C756" s="328"/>
      <c r="D756" s="328"/>
    </row>
    <row r="757" spans="1:4" x14ac:dyDescent="0.3">
      <c r="A757" s="316"/>
      <c r="B757" s="328"/>
      <c r="C757" s="328"/>
      <c r="D757" s="328"/>
    </row>
    <row r="758" spans="1:4" x14ac:dyDescent="0.3">
      <c r="A758" s="316"/>
      <c r="B758" s="328"/>
      <c r="C758" s="328"/>
      <c r="D758" s="328"/>
    </row>
    <row r="759" spans="1:4" x14ac:dyDescent="0.3">
      <c r="A759" s="316"/>
      <c r="B759" s="328"/>
      <c r="C759" s="328"/>
      <c r="D759" s="328"/>
    </row>
    <row r="760" spans="1:4" x14ac:dyDescent="0.3">
      <c r="A760" s="316"/>
      <c r="B760" s="328"/>
      <c r="C760" s="328"/>
      <c r="D760" s="328"/>
    </row>
    <row r="761" spans="1:4" x14ac:dyDescent="0.3">
      <c r="A761" s="316"/>
      <c r="B761" s="328"/>
      <c r="C761" s="328"/>
      <c r="D761" s="328"/>
    </row>
    <row r="762" spans="1:4" x14ac:dyDescent="0.3">
      <c r="A762" s="316"/>
      <c r="B762" s="328"/>
      <c r="C762" s="328"/>
      <c r="D762" s="328"/>
    </row>
    <row r="763" spans="1:4" x14ac:dyDescent="0.3">
      <c r="A763" s="316"/>
      <c r="B763" s="328"/>
      <c r="C763" s="328"/>
      <c r="D763" s="328"/>
    </row>
    <row r="764" spans="1:4" x14ac:dyDescent="0.3">
      <c r="A764" s="316"/>
      <c r="B764" s="328"/>
      <c r="C764" s="328"/>
      <c r="D764" s="328"/>
    </row>
    <row r="765" spans="1:4" x14ac:dyDescent="0.3">
      <c r="A765" s="316"/>
      <c r="B765" s="328"/>
      <c r="C765" s="328"/>
      <c r="D765" s="328"/>
    </row>
    <row r="766" spans="1:4" x14ac:dyDescent="0.3">
      <c r="A766" s="316"/>
      <c r="B766" s="328"/>
      <c r="C766" s="328"/>
      <c r="D766" s="328"/>
    </row>
    <row r="767" spans="1:4" x14ac:dyDescent="0.3">
      <c r="A767" s="316"/>
      <c r="B767" s="328"/>
      <c r="C767" s="328"/>
      <c r="D767" s="328"/>
    </row>
    <row r="768" spans="1:4" x14ac:dyDescent="0.3">
      <c r="A768" s="316"/>
      <c r="B768" s="328"/>
      <c r="C768" s="328"/>
      <c r="D768" s="328"/>
    </row>
    <row r="769" spans="1:4" x14ac:dyDescent="0.3">
      <c r="A769" s="316"/>
      <c r="B769" s="328"/>
      <c r="C769" s="328"/>
      <c r="D769" s="328"/>
    </row>
    <row r="770" spans="1:4" x14ac:dyDescent="0.3">
      <c r="A770" s="316"/>
      <c r="B770" s="328"/>
      <c r="C770" s="328"/>
      <c r="D770" s="328"/>
    </row>
    <row r="771" spans="1:4" x14ac:dyDescent="0.3">
      <c r="A771" s="316"/>
      <c r="B771" s="328"/>
      <c r="C771" s="328"/>
      <c r="D771" s="328"/>
    </row>
    <row r="772" spans="1:4" x14ac:dyDescent="0.3">
      <c r="A772" s="316"/>
      <c r="B772" s="328"/>
      <c r="C772" s="328"/>
      <c r="D772" s="328"/>
    </row>
    <row r="773" spans="1:4" x14ac:dyDescent="0.3">
      <c r="A773" s="316"/>
      <c r="B773" s="328"/>
      <c r="C773" s="328"/>
      <c r="D773" s="328"/>
    </row>
    <row r="774" spans="1:4" x14ac:dyDescent="0.3">
      <c r="A774" s="316"/>
      <c r="B774" s="328"/>
      <c r="C774" s="328"/>
      <c r="D774" s="328"/>
    </row>
    <row r="775" spans="1:4" x14ac:dyDescent="0.3">
      <c r="A775" s="316"/>
      <c r="B775" s="328"/>
      <c r="C775" s="328"/>
      <c r="D775" s="328"/>
    </row>
    <row r="776" spans="1:4" x14ac:dyDescent="0.3">
      <c r="A776" s="316"/>
      <c r="B776" s="328"/>
      <c r="C776" s="328"/>
      <c r="D776" s="328"/>
    </row>
    <row r="777" spans="1:4" x14ac:dyDescent="0.3">
      <c r="A777" s="316"/>
      <c r="B777" s="328"/>
      <c r="C777" s="328"/>
      <c r="D777" s="328"/>
    </row>
    <row r="778" spans="1:4" x14ac:dyDescent="0.3">
      <c r="A778" s="316"/>
      <c r="B778" s="328"/>
      <c r="C778" s="328"/>
      <c r="D778" s="328"/>
    </row>
    <row r="779" spans="1:4" x14ac:dyDescent="0.3">
      <c r="A779" s="316"/>
      <c r="B779" s="328"/>
      <c r="C779" s="328"/>
      <c r="D779" s="328"/>
    </row>
    <row r="780" spans="1:4" x14ac:dyDescent="0.3">
      <c r="A780" s="316"/>
      <c r="B780" s="328"/>
      <c r="C780" s="328"/>
      <c r="D780" s="328"/>
    </row>
    <row r="781" spans="1:4" x14ac:dyDescent="0.3">
      <c r="A781" s="316"/>
      <c r="B781" s="328"/>
      <c r="C781" s="328"/>
      <c r="D781" s="328"/>
    </row>
    <row r="782" spans="1:4" x14ac:dyDescent="0.3">
      <c r="A782" s="316"/>
      <c r="B782" s="328"/>
      <c r="C782" s="328"/>
      <c r="D782" s="328"/>
    </row>
    <row r="783" spans="1:4" x14ac:dyDescent="0.3">
      <c r="A783" s="316"/>
      <c r="B783" s="328"/>
      <c r="C783" s="328"/>
      <c r="D783" s="328"/>
    </row>
    <row r="784" spans="1:4" x14ac:dyDescent="0.3">
      <c r="A784" s="316"/>
      <c r="B784" s="328"/>
      <c r="C784" s="328"/>
      <c r="D784" s="328"/>
    </row>
    <row r="785" spans="1:4" x14ac:dyDescent="0.3">
      <c r="A785" s="316"/>
      <c r="B785" s="328"/>
      <c r="C785" s="328"/>
      <c r="D785" s="328"/>
    </row>
    <row r="786" spans="1:4" x14ac:dyDescent="0.3">
      <c r="A786" s="316"/>
      <c r="B786" s="328"/>
      <c r="C786" s="328"/>
      <c r="D786" s="328"/>
    </row>
    <row r="787" spans="1:4" x14ac:dyDescent="0.3">
      <c r="A787" s="316"/>
      <c r="B787" s="328"/>
      <c r="C787" s="328"/>
      <c r="D787" s="328"/>
    </row>
    <row r="788" spans="1:4" x14ac:dyDescent="0.3">
      <c r="A788" s="316"/>
      <c r="B788" s="328"/>
      <c r="C788" s="328"/>
      <c r="D788" s="328"/>
    </row>
    <row r="789" spans="1:4" x14ac:dyDescent="0.3">
      <c r="A789" s="316"/>
      <c r="B789" s="328"/>
      <c r="C789" s="328"/>
      <c r="D789" s="328"/>
    </row>
    <row r="790" spans="1:4" x14ac:dyDescent="0.3">
      <c r="A790" s="316"/>
      <c r="B790" s="328"/>
      <c r="C790" s="328"/>
      <c r="D790" s="328"/>
    </row>
    <row r="791" spans="1:4" x14ac:dyDescent="0.3">
      <c r="A791" s="316"/>
      <c r="B791" s="328"/>
      <c r="C791" s="328"/>
      <c r="D791" s="328"/>
    </row>
    <row r="792" spans="1:4" x14ac:dyDescent="0.3">
      <c r="A792" s="316"/>
      <c r="B792" s="328"/>
      <c r="C792" s="328"/>
      <c r="D792" s="328"/>
    </row>
    <row r="793" spans="1:4" x14ac:dyDescent="0.3">
      <c r="A793" s="316"/>
      <c r="B793" s="328"/>
      <c r="C793" s="328"/>
      <c r="D793" s="328"/>
    </row>
    <row r="794" spans="1:4" x14ac:dyDescent="0.3">
      <c r="A794" s="316"/>
      <c r="B794" s="328"/>
      <c r="C794" s="328"/>
      <c r="D794" s="328"/>
    </row>
    <row r="795" spans="1:4" x14ac:dyDescent="0.3">
      <c r="A795" s="316"/>
      <c r="B795" s="328"/>
      <c r="C795" s="328"/>
      <c r="D795" s="328"/>
    </row>
    <row r="796" spans="1:4" x14ac:dyDescent="0.3">
      <c r="A796" s="316"/>
      <c r="B796" s="328"/>
      <c r="C796" s="328"/>
      <c r="D796" s="328"/>
    </row>
    <row r="797" spans="1:4" x14ac:dyDescent="0.3">
      <c r="A797" s="316"/>
      <c r="B797" s="328"/>
      <c r="C797" s="328"/>
      <c r="D797" s="328"/>
    </row>
    <row r="798" spans="1:4" x14ac:dyDescent="0.3">
      <c r="A798" s="316"/>
      <c r="B798" s="328"/>
      <c r="C798" s="328"/>
      <c r="D798" s="328"/>
    </row>
    <row r="799" spans="1:4" x14ac:dyDescent="0.3">
      <c r="A799" s="316"/>
      <c r="B799" s="328"/>
      <c r="C799" s="328"/>
      <c r="D799" s="328"/>
    </row>
    <row r="800" spans="1:4" x14ac:dyDescent="0.3">
      <c r="A800" s="316"/>
      <c r="B800" s="328"/>
      <c r="C800" s="328"/>
      <c r="D800" s="328"/>
    </row>
    <row r="801" spans="1:4" x14ac:dyDescent="0.3">
      <c r="A801" s="316"/>
      <c r="B801" s="328"/>
      <c r="C801" s="328"/>
      <c r="D801" s="328"/>
    </row>
    <row r="802" spans="1:4" x14ac:dyDescent="0.3">
      <c r="A802" s="316"/>
      <c r="B802" s="328"/>
      <c r="C802" s="328"/>
      <c r="D802" s="328"/>
    </row>
    <row r="803" spans="1:4" x14ac:dyDescent="0.3">
      <c r="A803" s="316"/>
      <c r="B803" s="328"/>
      <c r="C803" s="328"/>
      <c r="D803" s="328"/>
    </row>
    <row r="804" spans="1:4" x14ac:dyDescent="0.3">
      <c r="A804" s="316"/>
      <c r="B804" s="328"/>
      <c r="C804" s="328"/>
      <c r="D804" s="328"/>
    </row>
    <row r="805" spans="1:4" x14ac:dyDescent="0.3">
      <c r="A805" s="316"/>
      <c r="B805" s="328"/>
      <c r="C805" s="328"/>
      <c r="D805" s="328"/>
    </row>
    <row r="806" spans="1:4" x14ac:dyDescent="0.3">
      <c r="A806" s="316"/>
      <c r="B806" s="328"/>
      <c r="C806" s="328"/>
      <c r="D806" s="328"/>
    </row>
    <row r="807" spans="1:4" x14ac:dyDescent="0.3">
      <c r="A807" s="316"/>
      <c r="B807" s="328"/>
      <c r="C807" s="328"/>
      <c r="D807" s="328"/>
    </row>
    <row r="808" spans="1:4" x14ac:dyDescent="0.3">
      <c r="A808" s="316"/>
      <c r="B808" s="328"/>
      <c r="C808" s="328"/>
      <c r="D808" s="328"/>
    </row>
    <row r="809" spans="1:4" x14ac:dyDescent="0.3">
      <c r="A809" s="316"/>
      <c r="B809" s="328"/>
      <c r="C809" s="328"/>
      <c r="D809" s="328"/>
    </row>
    <row r="810" spans="1:4" x14ac:dyDescent="0.3">
      <c r="A810" s="316"/>
      <c r="B810" s="328"/>
      <c r="C810" s="328"/>
      <c r="D810" s="328"/>
    </row>
    <row r="811" spans="1:4" x14ac:dyDescent="0.3">
      <c r="A811" s="316"/>
      <c r="B811" s="328"/>
      <c r="C811" s="328"/>
      <c r="D811" s="328"/>
    </row>
    <row r="812" spans="1:4" x14ac:dyDescent="0.3">
      <c r="A812" s="316"/>
      <c r="B812" s="328"/>
      <c r="C812" s="328"/>
      <c r="D812" s="328"/>
    </row>
    <row r="813" spans="1:4" x14ac:dyDescent="0.3">
      <c r="A813" s="316"/>
      <c r="B813" s="328"/>
      <c r="C813" s="328"/>
      <c r="D813" s="328"/>
    </row>
    <row r="814" spans="1:4" x14ac:dyDescent="0.3">
      <c r="A814" s="316"/>
      <c r="B814" s="328"/>
      <c r="C814" s="328"/>
      <c r="D814" s="328"/>
    </row>
    <row r="815" spans="1:4" x14ac:dyDescent="0.3">
      <c r="A815" s="316"/>
      <c r="B815" s="328"/>
      <c r="C815" s="328"/>
      <c r="D815" s="328"/>
    </row>
    <row r="816" spans="1:4" x14ac:dyDescent="0.3">
      <c r="A816" s="316"/>
      <c r="B816" s="328"/>
      <c r="C816" s="328"/>
      <c r="D816" s="328"/>
    </row>
    <row r="817" spans="1:4" x14ac:dyDescent="0.3">
      <c r="A817" s="316"/>
      <c r="B817" s="328"/>
      <c r="C817" s="328"/>
      <c r="D817" s="328"/>
    </row>
    <row r="818" spans="1:4" x14ac:dyDescent="0.3">
      <c r="A818" s="316"/>
      <c r="B818" s="328"/>
      <c r="C818" s="328"/>
      <c r="D818" s="328"/>
    </row>
    <row r="819" spans="1:4" x14ac:dyDescent="0.3">
      <c r="A819" s="316"/>
      <c r="B819" s="328"/>
      <c r="C819" s="328"/>
      <c r="D819" s="328"/>
    </row>
    <row r="820" spans="1:4" x14ac:dyDescent="0.3">
      <c r="A820" s="316"/>
      <c r="B820" s="328"/>
      <c r="C820" s="328"/>
      <c r="D820" s="328"/>
    </row>
    <row r="821" spans="1:4" x14ac:dyDescent="0.3">
      <c r="A821" s="316"/>
      <c r="B821" s="328"/>
      <c r="C821" s="328"/>
      <c r="D821" s="328"/>
    </row>
    <row r="822" spans="1:4" x14ac:dyDescent="0.3">
      <c r="A822" s="316"/>
      <c r="B822" s="328"/>
      <c r="C822" s="328"/>
      <c r="D822" s="328"/>
    </row>
    <row r="823" spans="1:4" x14ac:dyDescent="0.3">
      <c r="A823" s="316"/>
      <c r="B823" s="328"/>
      <c r="C823" s="328"/>
      <c r="D823" s="328"/>
    </row>
    <row r="824" spans="1:4" x14ac:dyDescent="0.3">
      <c r="A824" s="316"/>
      <c r="B824" s="328"/>
      <c r="C824" s="328"/>
      <c r="D824" s="328"/>
    </row>
    <row r="825" spans="1:4" x14ac:dyDescent="0.3">
      <c r="A825" s="316"/>
      <c r="B825" s="328"/>
      <c r="C825" s="328"/>
      <c r="D825" s="328"/>
    </row>
    <row r="826" spans="1:4" x14ac:dyDescent="0.3">
      <c r="A826" s="316"/>
      <c r="B826" s="328"/>
      <c r="C826" s="328"/>
      <c r="D826" s="328"/>
    </row>
    <row r="827" spans="1:4" x14ac:dyDescent="0.3">
      <c r="A827" s="316"/>
      <c r="B827" s="328"/>
      <c r="C827" s="328"/>
      <c r="D827" s="328"/>
    </row>
    <row r="828" spans="1:4" x14ac:dyDescent="0.3">
      <c r="A828" s="316"/>
      <c r="B828" s="328"/>
      <c r="C828" s="328"/>
      <c r="D828" s="328"/>
    </row>
    <row r="829" spans="1:4" x14ac:dyDescent="0.3">
      <c r="A829" s="316"/>
      <c r="B829" s="328"/>
      <c r="C829" s="328"/>
      <c r="D829" s="328"/>
    </row>
    <row r="830" spans="1:4" x14ac:dyDescent="0.3">
      <c r="A830" s="316"/>
      <c r="B830" s="328"/>
      <c r="C830" s="328"/>
      <c r="D830" s="328"/>
    </row>
    <row r="831" spans="1:4" x14ac:dyDescent="0.3">
      <c r="A831" s="316"/>
      <c r="B831" s="328"/>
      <c r="C831" s="328"/>
      <c r="D831" s="328"/>
    </row>
    <row r="832" spans="1:4" x14ac:dyDescent="0.3">
      <c r="A832" s="316"/>
      <c r="B832" s="328"/>
      <c r="C832" s="328"/>
      <c r="D832" s="328"/>
    </row>
    <row r="833" spans="1:4" x14ac:dyDescent="0.3">
      <c r="A833" s="316"/>
      <c r="B833" s="328"/>
      <c r="C833" s="328"/>
      <c r="D833" s="328"/>
    </row>
    <row r="834" spans="1:4" x14ac:dyDescent="0.3">
      <c r="A834" s="316"/>
      <c r="B834" s="328"/>
      <c r="C834" s="328"/>
      <c r="D834" s="328"/>
    </row>
    <row r="835" spans="1:4" x14ac:dyDescent="0.3">
      <c r="A835" s="316"/>
      <c r="B835" s="328"/>
      <c r="C835" s="328"/>
      <c r="D835" s="328"/>
    </row>
    <row r="836" spans="1:4" x14ac:dyDescent="0.3">
      <c r="A836" s="316"/>
      <c r="B836" s="328"/>
      <c r="C836" s="328"/>
      <c r="D836" s="328"/>
    </row>
    <row r="837" spans="1:4" x14ac:dyDescent="0.3">
      <c r="A837" s="316"/>
      <c r="B837" s="328"/>
      <c r="C837" s="328"/>
      <c r="D837" s="328"/>
    </row>
    <row r="838" spans="1:4" x14ac:dyDescent="0.3">
      <c r="A838" s="316"/>
      <c r="B838" s="328"/>
      <c r="C838" s="328"/>
      <c r="D838" s="328"/>
    </row>
    <row r="839" spans="1:4" x14ac:dyDescent="0.3">
      <c r="A839" s="316"/>
      <c r="B839" s="328"/>
      <c r="C839" s="328"/>
      <c r="D839" s="328"/>
    </row>
    <row r="840" spans="1:4" x14ac:dyDescent="0.3">
      <c r="A840" s="316"/>
      <c r="B840" s="328"/>
      <c r="C840" s="328"/>
      <c r="D840" s="328"/>
    </row>
    <row r="841" spans="1:4" x14ac:dyDescent="0.3">
      <c r="A841" s="316"/>
      <c r="B841" s="328"/>
      <c r="C841" s="328"/>
      <c r="D841" s="328"/>
    </row>
    <row r="842" spans="1:4" x14ac:dyDescent="0.3">
      <c r="A842" s="316"/>
      <c r="B842" s="328"/>
      <c r="C842" s="328"/>
      <c r="D842" s="328"/>
    </row>
    <row r="843" spans="1:4" x14ac:dyDescent="0.3">
      <c r="A843" s="316"/>
      <c r="B843" s="328"/>
      <c r="C843" s="328"/>
      <c r="D843" s="328"/>
    </row>
    <row r="844" spans="1:4" x14ac:dyDescent="0.3">
      <c r="A844" s="316"/>
      <c r="B844" s="328"/>
      <c r="C844" s="328"/>
      <c r="D844" s="328"/>
    </row>
    <row r="845" spans="1:4" x14ac:dyDescent="0.3">
      <c r="A845" s="316"/>
      <c r="B845" s="328"/>
      <c r="C845" s="328"/>
      <c r="D845" s="328"/>
    </row>
    <row r="846" spans="1:4" x14ac:dyDescent="0.3">
      <c r="A846" s="316"/>
      <c r="B846" s="328"/>
      <c r="C846" s="328"/>
      <c r="D846" s="328"/>
    </row>
    <row r="847" spans="1:4" x14ac:dyDescent="0.3">
      <c r="A847" s="316"/>
      <c r="B847" s="328"/>
      <c r="C847" s="328"/>
      <c r="D847" s="328"/>
    </row>
    <row r="848" spans="1:4" x14ac:dyDescent="0.3">
      <c r="A848" s="316"/>
      <c r="B848" s="328"/>
      <c r="C848" s="328"/>
      <c r="D848" s="328"/>
    </row>
    <row r="849" spans="1:4" x14ac:dyDescent="0.3">
      <c r="A849" s="316"/>
      <c r="B849" s="328"/>
      <c r="C849" s="328"/>
      <c r="D849" s="328"/>
    </row>
    <row r="850" spans="1:4" x14ac:dyDescent="0.3">
      <c r="A850" s="316"/>
      <c r="B850" s="328"/>
      <c r="C850" s="328"/>
      <c r="D850" s="328"/>
    </row>
    <row r="851" spans="1:4" x14ac:dyDescent="0.3">
      <c r="A851" s="316"/>
      <c r="B851" s="328"/>
      <c r="C851" s="328"/>
      <c r="D851" s="328"/>
    </row>
    <row r="852" spans="1:4" x14ac:dyDescent="0.3">
      <c r="A852" s="316"/>
      <c r="B852" s="328"/>
      <c r="C852" s="328"/>
      <c r="D852" s="328"/>
    </row>
    <row r="853" spans="1:4" x14ac:dyDescent="0.3">
      <c r="A853" s="316"/>
      <c r="B853" s="328"/>
      <c r="C853" s="328"/>
      <c r="D853" s="328"/>
    </row>
    <row r="854" spans="1:4" x14ac:dyDescent="0.3">
      <c r="A854" s="316"/>
      <c r="B854" s="328"/>
      <c r="C854" s="328"/>
      <c r="D854" s="328"/>
    </row>
    <row r="855" spans="1:4" x14ac:dyDescent="0.3">
      <c r="A855" s="316"/>
      <c r="B855" s="328"/>
      <c r="C855" s="328"/>
      <c r="D855" s="328"/>
    </row>
    <row r="856" spans="1:4" x14ac:dyDescent="0.3">
      <c r="A856" s="316"/>
      <c r="B856" s="328"/>
      <c r="C856" s="328"/>
      <c r="D856" s="328"/>
    </row>
    <row r="857" spans="1:4" x14ac:dyDescent="0.3">
      <c r="A857" s="316"/>
      <c r="B857" s="328"/>
      <c r="C857" s="328"/>
      <c r="D857" s="328"/>
    </row>
    <row r="858" spans="1:4" x14ac:dyDescent="0.3">
      <c r="A858" s="316"/>
      <c r="B858" s="328"/>
      <c r="C858" s="328"/>
      <c r="D858" s="328"/>
    </row>
    <row r="859" spans="1:4" x14ac:dyDescent="0.3">
      <c r="A859" s="316"/>
      <c r="B859" s="328"/>
      <c r="C859" s="328"/>
      <c r="D859" s="328"/>
    </row>
    <row r="860" spans="1:4" x14ac:dyDescent="0.3">
      <c r="A860" s="316"/>
      <c r="B860" s="328"/>
      <c r="C860" s="328"/>
      <c r="D860" s="328"/>
    </row>
    <row r="861" spans="1:4" x14ac:dyDescent="0.3">
      <c r="A861" s="316"/>
      <c r="B861" s="328"/>
      <c r="C861" s="328"/>
      <c r="D861" s="328"/>
    </row>
    <row r="862" spans="1:4" x14ac:dyDescent="0.3">
      <c r="A862" s="316"/>
      <c r="B862" s="328"/>
      <c r="C862" s="328"/>
      <c r="D862" s="328"/>
    </row>
    <row r="863" spans="1:4" x14ac:dyDescent="0.3">
      <c r="A863" s="316"/>
      <c r="B863" s="328"/>
      <c r="C863" s="328"/>
      <c r="D863" s="328"/>
    </row>
    <row r="864" spans="1:4" x14ac:dyDescent="0.3">
      <c r="A864" s="316"/>
      <c r="B864" s="328"/>
      <c r="C864" s="328"/>
      <c r="D864" s="328"/>
    </row>
    <row r="865" spans="1:4" x14ac:dyDescent="0.3">
      <c r="A865" s="316"/>
      <c r="B865" s="328"/>
      <c r="C865" s="328"/>
      <c r="D865" s="328"/>
    </row>
    <row r="866" spans="1:4" x14ac:dyDescent="0.3">
      <c r="A866" s="316"/>
      <c r="B866" s="328"/>
      <c r="C866" s="328"/>
      <c r="D866" s="328"/>
    </row>
    <row r="867" spans="1:4" x14ac:dyDescent="0.3">
      <c r="A867" s="316"/>
      <c r="B867" s="328"/>
      <c r="C867" s="328"/>
      <c r="D867" s="328"/>
    </row>
    <row r="868" spans="1:4" x14ac:dyDescent="0.3">
      <c r="A868" s="316"/>
      <c r="B868" s="328"/>
      <c r="C868" s="328"/>
      <c r="D868" s="328"/>
    </row>
    <row r="869" spans="1:4" x14ac:dyDescent="0.3">
      <c r="A869" s="316"/>
      <c r="B869" s="328"/>
      <c r="C869" s="328"/>
      <c r="D869" s="328"/>
    </row>
    <row r="870" spans="1:4" x14ac:dyDescent="0.3">
      <c r="A870" s="316"/>
      <c r="B870" s="328"/>
      <c r="C870" s="328"/>
      <c r="D870" s="328"/>
    </row>
    <row r="871" spans="1:4" x14ac:dyDescent="0.3">
      <c r="A871" s="316"/>
      <c r="B871" s="328"/>
      <c r="C871" s="328"/>
      <c r="D871" s="328"/>
    </row>
    <row r="872" spans="1:4" x14ac:dyDescent="0.3">
      <c r="A872" s="316"/>
      <c r="B872" s="328"/>
      <c r="C872" s="328"/>
      <c r="D872" s="328"/>
    </row>
    <row r="873" spans="1:4" x14ac:dyDescent="0.3">
      <c r="A873" s="316"/>
      <c r="B873" s="328"/>
      <c r="C873" s="328"/>
      <c r="D873" s="328"/>
    </row>
    <row r="874" spans="1:4" x14ac:dyDescent="0.3">
      <c r="A874" s="316"/>
      <c r="B874" s="328"/>
      <c r="C874" s="328"/>
      <c r="D874" s="328"/>
    </row>
    <row r="875" spans="1:4" x14ac:dyDescent="0.3">
      <c r="A875" s="316"/>
      <c r="B875" s="328"/>
      <c r="C875" s="328"/>
      <c r="D875" s="328"/>
    </row>
    <row r="876" spans="1:4" x14ac:dyDescent="0.3">
      <c r="A876" s="316"/>
      <c r="B876" s="328"/>
      <c r="C876" s="328"/>
      <c r="D876" s="328"/>
    </row>
    <row r="877" spans="1:4" x14ac:dyDescent="0.3">
      <c r="A877" s="316"/>
      <c r="B877" s="328"/>
      <c r="C877" s="328"/>
      <c r="D877" s="328"/>
    </row>
    <row r="878" spans="1:4" x14ac:dyDescent="0.3">
      <c r="A878" s="316"/>
      <c r="B878" s="328"/>
      <c r="C878" s="328"/>
      <c r="D878" s="328"/>
    </row>
    <row r="879" spans="1:4" x14ac:dyDescent="0.3">
      <c r="A879" s="316"/>
      <c r="B879" s="328"/>
      <c r="C879" s="328"/>
      <c r="D879" s="328"/>
    </row>
    <row r="880" spans="1:4" x14ac:dyDescent="0.3">
      <c r="A880" s="316"/>
      <c r="B880" s="328"/>
      <c r="C880" s="328"/>
      <c r="D880" s="328"/>
    </row>
    <row r="881" spans="1:4" x14ac:dyDescent="0.3">
      <c r="A881" s="316"/>
      <c r="B881" s="328"/>
      <c r="C881" s="328"/>
      <c r="D881" s="328"/>
    </row>
    <row r="882" spans="1:4" x14ac:dyDescent="0.3">
      <c r="A882" s="316"/>
      <c r="B882" s="328"/>
      <c r="C882" s="328"/>
      <c r="D882" s="328"/>
    </row>
    <row r="883" spans="1:4" x14ac:dyDescent="0.3">
      <c r="A883" s="316"/>
      <c r="B883" s="328"/>
      <c r="C883" s="328"/>
      <c r="D883" s="328"/>
    </row>
    <row r="884" spans="1:4" x14ac:dyDescent="0.3">
      <c r="A884" s="316"/>
      <c r="B884" s="328"/>
      <c r="C884" s="328"/>
      <c r="D884" s="328"/>
    </row>
    <row r="885" spans="1:4" x14ac:dyDescent="0.3">
      <c r="A885" s="316"/>
      <c r="B885" s="328"/>
      <c r="C885" s="328"/>
      <c r="D885" s="328"/>
    </row>
    <row r="886" spans="1:4" x14ac:dyDescent="0.3">
      <c r="A886" s="316"/>
      <c r="B886" s="328"/>
      <c r="C886" s="328"/>
      <c r="D886" s="328"/>
    </row>
    <row r="887" spans="1:4" x14ac:dyDescent="0.3">
      <c r="A887" s="316"/>
      <c r="B887" s="328"/>
      <c r="C887" s="328"/>
      <c r="D887" s="328"/>
    </row>
    <row r="888" spans="1:4" x14ac:dyDescent="0.3">
      <c r="A888" s="316"/>
      <c r="B888" s="328"/>
      <c r="C888" s="328"/>
      <c r="D888" s="328"/>
    </row>
    <row r="889" spans="1:4" x14ac:dyDescent="0.3">
      <c r="A889" s="316"/>
      <c r="B889" s="328"/>
      <c r="C889" s="328"/>
      <c r="D889" s="328"/>
    </row>
    <row r="890" spans="1:4" x14ac:dyDescent="0.3">
      <c r="A890" s="316"/>
      <c r="B890" s="328"/>
      <c r="C890" s="328"/>
      <c r="D890" s="328"/>
    </row>
    <row r="891" spans="1:4" x14ac:dyDescent="0.3">
      <c r="A891" s="316"/>
      <c r="B891" s="328"/>
      <c r="C891" s="328"/>
      <c r="D891" s="328"/>
    </row>
    <row r="892" spans="1:4" x14ac:dyDescent="0.3">
      <c r="A892" s="316"/>
      <c r="B892" s="328"/>
      <c r="C892" s="328"/>
      <c r="D892" s="328"/>
    </row>
    <row r="893" spans="1:4" x14ac:dyDescent="0.3">
      <c r="A893" s="316"/>
      <c r="B893" s="328"/>
      <c r="C893" s="328"/>
      <c r="D893" s="328"/>
    </row>
    <row r="894" spans="1:4" x14ac:dyDescent="0.3">
      <c r="A894" s="316"/>
      <c r="B894" s="328"/>
      <c r="C894" s="328"/>
      <c r="D894" s="328"/>
    </row>
    <row r="895" spans="1:4" x14ac:dyDescent="0.3">
      <c r="A895" s="316"/>
      <c r="B895" s="328"/>
      <c r="C895" s="328"/>
      <c r="D895" s="328"/>
    </row>
    <row r="896" spans="1:4" x14ac:dyDescent="0.3">
      <c r="A896" s="316"/>
      <c r="B896" s="328"/>
      <c r="C896" s="328"/>
      <c r="D896" s="328"/>
    </row>
    <row r="897" spans="1:4" x14ac:dyDescent="0.3">
      <c r="A897" s="316"/>
      <c r="B897" s="328"/>
      <c r="C897" s="328"/>
      <c r="D897" s="328"/>
    </row>
    <row r="898" spans="1:4" x14ac:dyDescent="0.3">
      <c r="A898" s="316"/>
      <c r="B898" s="328"/>
      <c r="C898" s="328"/>
      <c r="D898" s="328"/>
    </row>
    <row r="899" spans="1:4" x14ac:dyDescent="0.3">
      <c r="A899" s="316"/>
      <c r="B899" s="328"/>
      <c r="C899" s="328"/>
      <c r="D899" s="328"/>
    </row>
    <row r="900" spans="1:4" x14ac:dyDescent="0.3">
      <c r="A900" s="316"/>
      <c r="B900" s="328"/>
      <c r="C900" s="328"/>
      <c r="D900" s="328"/>
    </row>
    <row r="901" spans="1:4" x14ac:dyDescent="0.3">
      <c r="A901" s="316"/>
      <c r="B901" s="328"/>
      <c r="C901" s="328"/>
      <c r="D901" s="328"/>
    </row>
    <row r="902" spans="1:4" x14ac:dyDescent="0.3">
      <c r="A902" s="316"/>
      <c r="B902" s="328"/>
      <c r="C902" s="328"/>
      <c r="D902" s="328"/>
    </row>
    <row r="903" spans="1:4" x14ac:dyDescent="0.3">
      <c r="A903" s="316"/>
      <c r="B903" s="328"/>
      <c r="C903" s="328"/>
      <c r="D903" s="328"/>
    </row>
    <row r="904" spans="1:4" x14ac:dyDescent="0.3">
      <c r="A904" s="316"/>
      <c r="B904" s="328"/>
      <c r="C904" s="328"/>
      <c r="D904" s="328"/>
    </row>
    <row r="905" spans="1:4" x14ac:dyDescent="0.3">
      <c r="A905" s="316"/>
      <c r="B905" s="328"/>
      <c r="C905" s="328"/>
      <c r="D905" s="328"/>
    </row>
    <row r="906" spans="1:4" x14ac:dyDescent="0.3">
      <c r="A906" s="316"/>
      <c r="B906" s="328"/>
      <c r="C906" s="328"/>
      <c r="D906" s="328"/>
    </row>
    <row r="907" spans="1:4" x14ac:dyDescent="0.3">
      <c r="A907" s="316"/>
      <c r="B907" s="328"/>
      <c r="C907" s="328"/>
      <c r="D907" s="328"/>
    </row>
    <row r="908" spans="1:4" x14ac:dyDescent="0.3">
      <c r="A908" s="316"/>
      <c r="B908" s="328"/>
      <c r="C908" s="328"/>
      <c r="D908" s="328"/>
    </row>
    <row r="909" spans="1:4" x14ac:dyDescent="0.3">
      <c r="A909" s="316"/>
      <c r="B909" s="328"/>
      <c r="C909" s="328"/>
      <c r="D909" s="328"/>
    </row>
    <row r="910" spans="1:4" x14ac:dyDescent="0.3">
      <c r="A910" s="316"/>
      <c r="B910" s="328"/>
      <c r="C910" s="328"/>
      <c r="D910" s="328"/>
    </row>
    <row r="911" spans="1:4" x14ac:dyDescent="0.3">
      <c r="A911" s="316"/>
      <c r="B911" s="328"/>
      <c r="C911" s="328"/>
      <c r="D911" s="328"/>
    </row>
    <row r="912" spans="1:4" x14ac:dyDescent="0.3">
      <c r="A912" s="316"/>
      <c r="B912" s="328"/>
      <c r="C912" s="328"/>
      <c r="D912" s="328"/>
    </row>
    <row r="913" spans="1:4" x14ac:dyDescent="0.3">
      <c r="A913" s="316"/>
      <c r="B913" s="328"/>
      <c r="C913" s="328"/>
      <c r="D913" s="328"/>
    </row>
    <row r="914" spans="1:4" x14ac:dyDescent="0.3">
      <c r="A914" s="316"/>
      <c r="B914" s="328"/>
      <c r="C914" s="328"/>
      <c r="D914" s="328"/>
    </row>
    <row r="915" spans="1:4" x14ac:dyDescent="0.3">
      <c r="A915" s="316"/>
      <c r="B915" s="328"/>
      <c r="C915" s="328"/>
      <c r="D915" s="328"/>
    </row>
    <row r="916" spans="1:4" x14ac:dyDescent="0.3">
      <c r="A916" s="316"/>
      <c r="B916" s="328"/>
      <c r="C916" s="328"/>
      <c r="D916" s="328"/>
    </row>
    <row r="917" spans="1:4" x14ac:dyDescent="0.3">
      <c r="A917" s="316"/>
      <c r="B917" s="328"/>
      <c r="C917" s="328"/>
      <c r="D917" s="328"/>
    </row>
    <row r="918" spans="1:4" x14ac:dyDescent="0.3">
      <c r="A918" s="316"/>
      <c r="B918" s="328"/>
      <c r="C918" s="328"/>
      <c r="D918" s="328"/>
    </row>
    <row r="919" spans="1:4" x14ac:dyDescent="0.3">
      <c r="A919" s="316"/>
      <c r="B919" s="328"/>
      <c r="C919" s="328"/>
      <c r="D919" s="328"/>
    </row>
    <row r="920" spans="1:4" x14ac:dyDescent="0.3">
      <c r="A920" s="316"/>
      <c r="B920" s="328"/>
      <c r="C920" s="328"/>
      <c r="D920" s="328"/>
    </row>
    <row r="921" spans="1:4" x14ac:dyDescent="0.3">
      <c r="A921" s="316"/>
      <c r="B921" s="328"/>
      <c r="C921" s="328"/>
      <c r="D921" s="328"/>
    </row>
    <row r="922" spans="1:4" x14ac:dyDescent="0.3">
      <c r="A922" s="316"/>
      <c r="B922" s="328"/>
      <c r="C922" s="328"/>
      <c r="D922" s="328"/>
    </row>
    <row r="923" spans="1:4" x14ac:dyDescent="0.3">
      <c r="A923" s="316"/>
      <c r="B923" s="328"/>
      <c r="C923" s="328"/>
      <c r="D923" s="328"/>
    </row>
    <row r="924" spans="1:4" x14ac:dyDescent="0.3">
      <c r="A924" s="316"/>
      <c r="B924" s="328"/>
      <c r="C924" s="328"/>
      <c r="D924" s="328"/>
    </row>
    <row r="925" spans="1:4" x14ac:dyDescent="0.3">
      <c r="A925" s="316"/>
      <c r="B925" s="328"/>
      <c r="C925" s="328"/>
      <c r="D925" s="328"/>
    </row>
    <row r="926" spans="1:4" x14ac:dyDescent="0.3">
      <c r="A926" s="316"/>
      <c r="B926" s="328"/>
      <c r="C926" s="328"/>
      <c r="D926" s="328"/>
    </row>
    <row r="927" spans="1:4" x14ac:dyDescent="0.3">
      <c r="A927" s="316"/>
      <c r="B927" s="328"/>
      <c r="C927" s="328"/>
      <c r="D927" s="328"/>
    </row>
    <row r="928" spans="1:4" x14ac:dyDescent="0.3">
      <c r="A928" s="316"/>
      <c r="B928" s="328"/>
      <c r="C928" s="328"/>
      <c r="D928" s="328"/>
    </row>
    <row r="929" spans="1:4" x14ac:dyDescent="0.3">
      <c r="A929" s="316"/>
      <c r="B929" s="328"/>
      <c r="C929" s="328"/>
      <c r="D929" s="328"/>
    </row>
    <row r="930" spans="1:4" x14ac:dyDescent="0.3">
      <c r="A930" s="316"/>
      <c r="B930" s="328"/>
      <c r="C930" s="328"/>
      <c r="D930" s="328"/>
    </row>
    <row r="931" spans="1:4" x14ac:dyDescent="0.3">
      <c r="A931" s="316"/>
      <c r="B931" s="328"/>
      <c r="C931" s="328"/>
      <c r="D931" s="328"/>
    </row>
    <row r="932" spans="1:4" x14ac:dyDescent="0.3">
      <c r="A932" s="316"/>
      <c r="B932" s="328"/>
      <c r="C932" s="328"/>
      <c r="D932" s="328"/>
    </row>
    <row r="933" spans="1:4" x14ac:dyDescent="0.3">
      <c r="A933" s="316"/>
      <c r="B933" s="328"/>
      <c r="C933" s="328"/>
      <c r="D933" s="328"/>
    </row>
    <row r="934" spans="1:4" x14ac:dyDescent="0.3">
      <c r="A934" s="316"/>
      <c r="B934" s="328"/>
      <c r="C934" s="328"/>
      <c r="D934" s="328"/>
    </row>
    <row r="935" spans="1:4" x14ac:dyDescent="0.3">
      <c r="A935" s="316"/>
      <c r="B935" s="328"/>
      <c r="C935" s="328"/>
      <c r="D935" s="328"/>
    </row>
    <row r="936" spans="1:4" x14ac:dyDescent="0.3">
      <c r="A936" s="316"/>
      <c r="B936" s="328"/>
      <c r="C936" s="328"/>
      <c r="D936" s="328"/>
    </row>
    <row r="937" spans="1:4" x14ac:dyDescent="0.3">
      <c r="A937" s="316"/>
      <c r="B937" s="328"/>
      <c r="C937" s="328"/>
      <c r="D937" s="328"/>
    </row>
    <row r="938" spans="1:4" x14ac:dyDescent="0.3">
      <c r="A938" s="316"/>
      <c r="B938" s="328"/>
      <c r="C938" s="328"/>
      <c r="D938" s="328"/>
    </row>
    <row r="939" spans="1:4" x14ac:dyDescent="0.3">
      <c r="A939" s="316"/>
      <c r="B939" s="328"/>
      <c r="C939" s="328"/>
      <c r="D939" s="328"/>
    </row>
    <row r="940" spans="1:4" x14ac:dyDescent="0.3">
      <c r="A940" s="316"/>
      <c r="B940" s="328"/>
      <c r="C940" s="328"/>
      <c r="D940" s="328"/>
    </row>
    <row r="941" spans="1:4" x14ac:dyDescent="0.3">
      <c r="A941" s="316"/>
      <c r="B941" s="328"/>
      <c r="C941" s="328"/>
      <c r="D941" s="328"/>
    </row>
    <row r="942" spans="1:4" x14ac:dyDescent="0.3">
      <c r="A942" s="316"/>
      <c r="B942" s="328"/>
      <c r="C942" s="328"/>
      <c r="D942" s="328"/>
    </row>
    <row r="943" spans="1:4" x14ac:dyDescent="0.3">
      <c r="A943" s="316"/>
      <c r="B943" s="328"/>
      <c r="C943" s="328"/>
      <c r="D943" s="328"/>
    </row>
    <row r="944" spans="1:4" x14ac:dyDescent="0.3">
      <c r="A944" s="316"/>
      <c r="B944" s="328"/>
      <c r="C944" s="328"/>
      <c r="D944" s="328"/>
    </row>
    <row r="945" spans="1:4" x14ac:dyDescent="0.3">
      <c r="A945" s="316"/>
      <c r="B945" s="328"/>
      <c r="C945" s="328"/>
      <c r="D945" s="328"/>
    </row>
    <row r="946" spans="1:4" x14ac:dyDescent="0.3">
      <c r="A946" s="316"/>
      <c r="B946" s="328"/>
      <c r="C946" s="328"/>
      <c r="D946" s="328"/>
    </row>
    <row r="947" spans="1:4" x14ac:dyDescent="0.3">
      <c r="A947" s="316"/>
      <c r="B947" s="328"/>
      <c r="C947" s="328"/>
      <c r="D947" s="328"/>
    </row>
    <row r="948" spans="1:4" x14ac:dyDescent="0.3">
      <c r="A948" s="316"/>
      <c r="B948" s="328"/>
      <c r="C948" s="328"/>
      <c r="D948" s="328"/>
    </row>
    <row r="949" spans="1:4" x14ac:dyDescent="0.3">
      <c r="A949" s="316"/>
      <c r="B949" s="328"/>
      <c r="C949" s="328"/>
      <c r="D949" s="328"/>
    </row>
    <row r="950" spans="1:4" x14ac:dyDescent="0.3">
      <c r="A950" s="316"/>
      <c r="B950" s="328"/>
      <c r="C950" s="328"/>
      <c r="D950" s="328"/>
    </row>
    <row r="951" spans="1:4" x14ac:dyDescent="0.3">
      <c r="A951" s="316"/>
      <c r="B951" s="328"/>
      <c r="C951" s="328"/>
      <c r="D951" s="328"/>
    </row>
    <row r="952" spans="1:4" x14ac:dyDescent="0.3">
      <c r="A952" s="316"/>
      <c r="B952" s="328"/>
      <c r="C952" s="328"/>
      <c r="D952" s="328"/>
    </row>
    <row r="953" spans="1:4" x14ac:dyDescent="0.3">
      <c r="A953" s="316"/>
      <c r="B953" s="328"/>
      <c r="C953" s="328"/>
      <c r="D953" s="328"/>
    </row>
    <row r="954" spans="1:4" x14ac:dyDescent="0.3">
      <c r="A954" s="316"/>
      <c r="B954" s="328"/>
      <c r="C954" s="328"/>
      <c r="D954" s="328"/>
    </row>
    <row r="955" spans="1:4" x14ac:dyDescent="0.3">
      <c r="A955" s="316"/>
      <c r="B955" s="328"/>
      <c r="C955" s="328"/>
      <c r="D955" s="328"/>
    </row>
    <row r="956" spans="1:4" x14ac:dyDescent="0.3">
      <c r="A956" s="316"/>
      <c r="B956" s="328"/>
      <c r="C956" s="328"/>
      <c r="D956" s="328"/>
    </row>
    <row r="957" spans="1:4" x14ac:dyDescent="0.3">
      <c r="A957" s="316"/>
      <c r="B957" s="328"/>
      <c r="C957" s="328"/>
      <c r="D957" s="328"/>
    </row>
    <row r="958" spans="1:4" x14ac:dyDescent="0.3">
      <c r="A958" s="316"/>
      <c r="B958" s="328"/>
      <c r="C958" s="328"/>
      <c r="D958" s="328"/>
    </row>
    <row r="959" spans="1:4" x14ac:dyDescent="0.3">
      <c r="A959" s="316"/>
      <c r="B959" s="328"/>
      <c r="C959" s="328"/>
      <c r="D959" s="328"/>
    </row>
    <row r="960" spans="1:4" x14ac:dyDescent="0.3">
      <c r="A960" s="316"/>
      <c r="B960" s="328"/>
      <c r="C960" s="328"/>
      <c r="D960" s="328"/>
    </row>
    <row r="961" spans="1:4" x14ac:dyDescent="0.3">
      <c r="A961" s="316"/>
      <c r="B961" s="328"/>
      <c r="C961" s="328"/>
      <c r="D961" s="328"/>
    </row>
    <row r="962" spans="1:4" x14ac:dyDescent="0.3">
      <c r="A962" s="316"/>
      <c r="B962" s="328"/>
      <c r="C962" s="328"/>
      <c r="D962" s="328"/>
    </row>
    <row r="963" spans="1:4" x14ac:dyDescent="0.3">
      <c r="A963" s="316"/>
      <c r="B963" s="328"/>
      <c r="C963" s="328"/>
      <c r="D963" s="328"/>
    </row>
    <row r="964" spans="1:4" x14ac:dyDescent="0.3">
      <c r="A964" s="316"/>
      <c r="B964" s="328"/>
      <c r="C964" s="328"/>
      <c r="D964" s="328"/>
    </row>
    <row r="965" spans="1:4" x14ac:dyDescent="0.3">
      <c r="A965" s="316"/>
      <c r="B965" s="328"/>
      <c r="C965" s="328"/>
      <c r="D965" s="328"/>
    </row>
    <row r="966" spans="1:4" x14ac:dyDescent="0.3">
      <c r="A966" s="316"/>
      <c r="B966" s="328"/>
      <c r="C966" s="328"/>
      <c r="D966" s="328"/>
    </row>
    <row r="967" spans="1:4" x14ac:dyDescent="0.3">
      <c r="A967" s="316"/>
      <c r="B967" s="328"/>
      <c r="C967" s="328"/>
      <c r="D967" s="328"/>
    </row>
    <row r="968" spans="1:4" x14ac:dyDescent="0.3">
      <c r="A968" s="316"/>
      <c r="B968" s="328"/>
      <c r="C968" s="328"/>
      <c r="D968" s="328"/>
    </row>
    <row r="969" spans="1:4" x14ac:dyDescent="0.3">
      <c r="A969" s="316"/>
      <c r="B969" s="328"/>
      <c r="C969" s="328"/>
      <c r="D969" s="328"/>
    </row>
    <row r="970" spans="1:4" x14ac:dyDescent="0.3">
      <c r="A970" s="316"/>
      <c r="B970" s="328"/>
      <c r="C970" s="328"/>
      <c r="D970" s="328"/>
    </row>
    <row r="971" spans="1:4" x14ac:dyDescent="0.3">
      <c r="A971" s="316"/>
      <c r="B971" s="328"/>
      <c r="C971" s="328"/>
      <c r="D971" s="328"/>
    </row>
    <row r="972" spans="1:4" x14ac:dyDescent="0.3">
      <c r="A972" s="316"/>
      <c r="B972" s="328"/>
      <c r="C972" s="328"/>
      <c r="D972" s="328"/>
    </row>
    <row r="973" spans="1:4" x14ac:dyDescent="0.3">
      <c r="A973" s="316"/>
      <c r="B973" s="328"/>
      <c r="C973" s="328"/>
      <c r="D973" s="328"/>
    </row>
    <row r="974" spans="1:4" x14ac:dyDescent="0.3">
      <c r="A974" s="316"/>
      <c r="B974" s="328"/>
      <c r="C974" s="328"/>
      <c r="D974" s="328"/>
    </row>
    <row r="975" spans="1:4" x14ac:dyDescent="0.3">
      <c r="A975" s="316"/>
      <c r="B975" s="328"/>
      <c r="C975" s="328"/>
      <c r="D975" s="328"/>
    </row>
    <row r="976" spans="1:4" x14ac:dyDescent="0.3">
      <c r="A976" s="316"/>
      <c r="B976" s="328"/>
      <c r="C976" s="328"/>
      <c r="D976" s="328"/>
    </row>
    <row r="977" spans="1:4" x14ac:dyDescent="0.3">
      <c r="A977" s="316"/>
      <c r="B977" s="328"/>
      <c r="C977" s="328"/>
      <c r="D977" s="328"/>
    </row>
    <row r="978" spans="1:4" x14ac:dyDescent="0.3">
      <c r="A978" s="316"/>
      <c r="B978" s="328"/>
      <c r="C978" s="328"/>
      <c r="D978" s="328"/>
    </row>
    <row r="979" spans="1:4" x14ac:dyDescent="0.3">
      <c r="A979" s="316"/>
      <c r="B979" s="328"/>
      <c r="C979" s="328"/>
      <c r="D979" s="328"/>
    </row>
    <row r="980" spans="1:4" x14ac:dyDescent="0.3">
      <c r="A980" s="316"/>
      <c r="B980" s="328"/>
      <c r="C980" s="328"/>
      <c r="D980" s="328"/>
    </row>
    <row r="981" spans="1:4" x14ac:dyDescent="0.3">
      <c r="A981" s="316"/>
      <c r="B981" s="328"/>
      <c r="C981" s="328"/>
      <c r="D981" s="328"/>
    </row>
    <row r="982" spans="1:4" x14ac:dyDescent="0.3">
      <c r="A982" s="316"/>
      <c r="B982" s="328"/>
      <c r="C982" s="328"/>
      <c r="D982" s="328"/>
    </row>
    <row r="983" spans="1:4" x14ac:dyDescent="0.3">
      <c r="A983" s="316"/>
      <c r="B983" s="328"/>
      <c r="C983" s="328"/>
      <c r="D983" s="328"/>
    </row>
    <row r="984" spans="1:4" x14ac:dyDescent="0.3">
      <c r="A984" s="316"/>
      <c r="B984" s="328"/>
      <c r="C984" s="328"/>
      <c r="D984" s="328"/>
    </row>
    <row r="985" spans="1:4" x14ac:dyDescent="0.3">
      <c r="A985" s="316"/>
      <c r="B985" s="328"/>
      <c r="C985" s="328"/>
      <c r="D985" s="328"/>
    </row>
    <row r="986" spans="1:4" x14ac:dyDescent="0.3">
      <c r="A986" s="316"/>
      <c r="B986" s="328"/>
      <c r="C986" s="328"/>
      <c r="D986" s="328"/>
    </row>
    <row r="987" spans="1:4" x14ac:dyDescent="0.3">
      <c r="A987" s="316"/>
      <c r="B987" s="328"/>
      <c r="C987" s="328"/>
      <c r="D987" s="328"/>
    </row>
    <row r="988" spans="1:4" x14ac:dyDescent="0.3">
      <c r="A988" s="316"/>
      <c r="B988" s="328"/>
      <c r="C988" s="328"/>
      <c r="D988" s="328"/>
    </row>
    <row r="989" spans="1:4" x14ac:dyDescent="0.3">
      <c r="A989" s="316"/>
      <c r="B989" s="328"/>
      <c r="C989" s="328"/>
      <c r="D989" s="328"/>
    </row>
    <row r="990" spans="1:4" x14ac:dyDescent="0.3">
      <c r="A990" s="316"/>
      <c r="B990" s="328"/>
      <c r="C990" s="328"/>
      <c r="D990" s="328"/>
    </row>
    <row r="991" spans="1:4" x14ac:dyDescent="0.3">
      <c r="A991" s="316"/>
      <c r="B991" s="328"/>
      <c r="C991" s="328"/>
      <c r="D991" s="328"/>
    </row>
    <row r="992" spans="1:4" x14ac:dyDescent="0.3">
      <c r="A992" s="316"/>
      <c r="B992" s="328"/>
      <c r="C992" s="328"/>
      <c r="D992" s="328"/>
    </row>
    <row r="993" spans="1:4" x14ac:dyDescent="0.3">
      <c r="A993" s="316"/>
      <c r="B993" s="328"/>
      <c r="C993" s="328"/>
      <c r="D993" s="328"/>
    </row>
    <row r="994" spans="1:4" x14ac:dyDescent="0.3">
      <c r="A994" s="316"/>
      <c r="B994" s="328"/>
      <c r="C994" s="328"/>
      <c r="D994" s="328"/>
    </row>
    <row r="995" spans="1:4" x14ac:dyDescent="0.3">
      <c r="A995" s="316"/>
      <c r="B995" s="328"/>
      <c r="C995" s="328"/>
      <c r="D995" s="328"/>
    </row>
    <row r="996" spans="1:4" x14ac:dyDescent="0.3">
      <c r="A996" s="316"/>
      <c r="B996" s="328"/>
      <c r="C996" s="328"/>
      <c r="D996" s="328"/>
    </row>
    <row r="997" spans="1:4" x14ac:dyDescent="0.3">
      <c r="A997" s="316"/>
      <c r="B997" s="328"/>
      <c r="C997" s="328"/>
      <c r="D997" s="328"/>
    </row>
    <row r="998" spans="1:4" x14ac:dyDescent="0.3">
      <c r="A998" s="316"/>
      <c r="B998" s="328"/>
      <c r="C998" s="328"/>
      <c r="D998" s="328"/>
    </row>
    <row r="999" spans="1:4" x14ac:dyDescent="0.3">
      <c r="A999" s="316"/>
      <c r="B999" s="328"/>
      <c r="C999" s="328"/>
      <c r="D999" s="328"/>
    </row>
    <row r="1000" spans="1:4" x14ac:dyDescent="0.3">
      <c r="A1000" s="316"/>
      <c r="B1000" s="328"/>
      <c r="C1000" s="328"/>
      <c r="D1000" s="328"/>
    </row>
    <row r="1001" spans="1:4" x14ac:dyDescent="0.3">
      <c r="A1001" s="316"/>
      <c r="B1001" s="328"/>
      <c r="C1001" s="328"/>
      <c r="D1001" s="328"/>
    </row>
    <row r="1002" spans="1:4" x14ac:dyDescent="0.3">
      <c r="A1002" s="316"/>
      <c r="B1002" s="328"/>
      <c r="C1002" s="328"/>
      <c r="D1002" s="328"/>
    </row>
    <row r="1003" spans="1:4" x14ac:dyDescent="0.3">
      <c r="A1003" s="316"/>
      <c r="B1003" s="328"/>
      <c r="C1003" s="328"/>
      <c r="D1003" s="328"/>
    </row>
    <row r="1004" spans="1:4" x14ac:dyDescent="0.3">
      <c r="A1004" s="316"/>
      <c r="B1004" s="328"/>
      <c r="C1004" s="328"/>
      <c r="D1004" s="328"/>
    </row>
    <row r="1005" spans="1:4" x14ac:dyDescent="0.3">
      <c r="A1005" s="316"/>
      <c r="B1005" s="328"/>
      <c r="C1005" s="328"/>
      <c r="D1005" s="328"/>
    </row>
    <row r="1006" spans="1:4" x14ac:dyDescent="0.3">
      <c r="A1006" s="316"/>
      <c r="B1006" s="328"/>
      <c r="C1006" s="328"/>
      <c r="D1006" s="328"/>
    </row>
    <row r="1007" spans="1:4" x14ac:dyDescent="0.3">
      <c r="A1007" s="316"/>
      <c r="B1007" s="328"/>
      <c r="C1007" s="328"/>
      <c r="D1007" s="328"/>
    </row>
    <row r="1008" spans="1:4" x14ac:dyDescent="0.3">
      <c r="A1008" s="316"/>
      <c r="B1008" s="328"/>
      <c r="C1008" s="328"/>
      <c r="D1008" s="328"/>
    </row>
    <row r="1009" spans="1:4" x14ac:dyDescent="0.3">
      <c r="A1009" s="316"/>
      <c r="B1009" s="328"/>
      <c r="C1009" s="328"/>
      <c r="D1009" s="328"/>
    </row>
    <row r="1010" spans="1:4" x14ac:dyDescent="0.3">
      <c r="A1010" s="316"/>
      <c r="B1010" s="328"/>
      <c r="C1010" s="328"/>
      <c r="D1010" s="328"/>
    </row>
    <row r="1011" spans="1:4" x14ac:dyDescent="0.3">
      <c r="A1011" s="316"/>
      <c r="B1011" s="328"/>
      <c r="C1011" s="328"/>
      <c r="D1011" s="328"/>
    </row>
    <row r="1012" spans="1:4" x14ac:dyDescent="0.3">
      <c r="A1012" s="316"/>
      <c r="B1012" s="328"/>
      <c r="C1012" s="328"/>
      <c r="D1012" s="328"/>
    </row>
    <row r="1013" spans="1:4" x14ac:dyDescent="0.3">
      <c r="A1013" s="316"/>
      <c r="B1013" s="328"/>
      <c r="C1013" s="328"/>
      <c r="D1013" s="328"/>
    </row>
    <row r="1014" spans="1:4" x14ac:dyDescent="0.3">
      <c r="A1014" s="316"/>
      <c r="B1014" s="328"/>
      <c r="C1014" s="328"/>
      <c r="D1014" s="328"/>
    </row>
    <row r="1015" spans="1:4" x14ac:dyDescent="0.3">
      <c r="A1015" s="316"/>
      <c r="B1015" s="328"/>
      <c r="C1015" s="328"/>
      <c r="D1015" s="328"/>
    </row>
    <row r="1016" spans="1:4" x14ac:dyDescent="0.3">
      <c r="A1016" s="316"/>
      <c r="B1016" s="328"/>
      <c r="C1016" s="328"/>
      <c r="D1016" s="328"/>
    </row>
    <row r="1017" spans="1:4" x14ac:dyDescent="0.3">
      <c r="A1017" s="316"/>
      <c r="B1017" s="328"/>
      <c r="C1017" s="328"/>
      <c r="D1017" s="328"/>
    </row>
    <row r="1018" spans="1:4" x14ac:dyDescent="0.3">
      <c r="A1018" s="316"/>
      <c r="B1018" s="328"/>
      <c r="C1018" s="328"/>
      <c r="D1018" s="328"/>
    </row>
    <row r="1019" spans="1:4" x14ac:dyDescent="0.3">
      <c r="A1019" s="316"/>
      <c r="B1019" s="328"/>
      <c r="C1019" s="328"/>
      <c r="D1019" s="328"/>
    </row>
    <row r="1020" spans="1:4" x14ac:dyDescent="0.3">
      <c r="A1020" s="316"/>
      <c r="B1020" s="328"/>
      <c r="C1020" s="328"/>
      <c r="D1020" s="328"/>
    </row>
    <row r="1021" spans="1:4" x14ac:dyDescent="0.3">
      <c r="A1021" s="316"/>
      <c r="B1021" s="328"/>
      <c r="C1021" s="328"/>
      <c r="D1021" s="328"/>
    </row>
    <row r="1022" spans="1:4" x14ac:dyDescent="0.3">
      <c r="A1022" s="316"/>
      <c r="B1022" s="328"/>
      <c r="C1022" s="328"/>
      <c r="D1022" s="328"/>
    </row>
    <row r="1023" spans="1:4" x14ac:dyDescent="0.3">
      <c r="A1023" s="316"/>
      <c r="B1023" s="328"/>
      <c r="C1023" s="328"/>
      <c r="D1023" s="328"/>
    </row>
    <row r="1024" spans="1:4" x14ac:dyDescent="0.3">
      <c r="A1024" s="316"/>
      <c r="B1024" s="328"/>
      <c r="C1024" s="328"/>
      <c r="D1024" s="328"/>
    </row>
    <row r="1025" spans="1:4" x14ac:dyDescent="0.3">
      <c r="A1025" s="316"/>
      <c r="B1025" s="328"/>
      <c r="C1025" s="328"/>
      <c r="D1025" s="328"/>
    </row>
    <row r="1026" spans="1:4" x14ac:dyDescent="0.3">
      <c r="A1026" s="316"/>
      <c r="B1026" s="328"/>
      <c r="C1026" s="328"/>
      <c r="D1026" s="328"/>
    </row>
    <row r="1027" spans="1:4" x14ac:dyDescent="0.3">
      <c r="A1027" s="316"/>
      <c r="B1027" s="328"/>
      <c r="C1027" s="328"/>
      <c r="D1027" s="328"/>
    </row>
    <row r="1028" spans="1:4" x14ac:dyDescent="0.3">
      <c r="A1028" s="316"/>
      <c r="B1028" s="328"/>
      <c r="C1028" s="328"/>
      <c r="D1028" s="328"/>
    </row>
    <row r="1029" spans="1:4" x14ac:dyDescent="0.3">
      <c r="A1029" s="316"/>
      <c r="B1029" s="328"/>
      <c r="C1029" s="328"/>
      <c r="D1029" s="328"/>
    </row>
    <row r="1030" spans="1:4" x14ac:dyDescent="0.3">
      <c r="A1030" s="316"/>
      <c r="B1030" s="328"/>
      <c r="C1030" s="328"/>
      <c r="D1030" s="328"/>
    </row>
    <row r="1031" spans="1:4" x14ac:dyDescent="0.3">
      <c r="A1031" s="316"/>
      <c r="B1031" s="328"/>
      <c r="C1031" s="328"/>
      <c r="D1031" s="328"/>
    </row>
    <row r="1032" spans="1:4" x14ac:dyDescent="0.3">
      <c r="A1032" s="316"/>
      <c r="B1032" s="328"/>
      <c r="C1032" s="328"/>
      <c r="D1032" s="328"/>
    </row>
    <row r="1033" spans="1:4" x14ac:dyDescent="0.3">
      <c r="A1033" s="316"/>
      <c r="B1033" s="328"/>
      <c r="C1033" s="328"/>
      <c r="D1033" s="328"/>
    </row>
    <row r="1034" spans="1:4" x14ac:dyDescent="0.3">
      <c r="A1034" s="316"/>
      <c r="B1034" s="328"/>
      <c r="C1034" s="328"/>
      <c r="D1034" s="328"/>
    </row>
    <row r="1035" spans="1:4" x14ac:dyDescent="0.3">
      <c r="A1035" s="316"/>
      <c r="B1035" s="328"/>
      <c r="C1035" s="328"/>
      <c r="D1035" s="328"/>
    </row>
    <row r="1036" spans="1:4" x14ac:dyDescent="0.3">
      <c r="A1036" s="316"/>
      <c r="B1036" s="328"/>
      <c r="C1036" s="328"/>
      <c r="D1036" s="328"/>
    </row>
    <row r="1037" spans="1:4" x14ac:dyDescent="0.3">
      <c r="A1037" s="316"/>
      <c r="B1037" s="328"/>
      <c r="C1037" s="328"/>
      <c r="D1037" s="328"/>
    </row>
    <row r="1038" spans="1:4" x14ac:dyDescent="0.3">
      <c r="A1038" s="316"/>
      <c r="B1038" s="328"/>
      <c r="C1038" s="328"/>
      <c r="D1038" s="328"/>
    </row>
    <row r="1039" spans="1:4" x14ac:dyDescent="0.3">
      <c r="A1039" s="316"/>
      <c r="B1039" s="328"/>
      <c r="C1039" s="328"/>
      <c r="D1039" s="328"/>
    </row>
    <row r="1040" spans="1:4" x14ac:dyDescent="0.3">
      <c r="A1040" s="316"/>
      <c r="B1040" s="328"/>
      <c r="C1040" s="328"/>
      <c r="D1040" s="328"/>
    </row>
    <row r="1041" spans="1:4" x14ac:dyDescent="0.3">
      <c r="A1041" s="316"/>
      <c r="B1041" s="328"/>
      <c r="C1041" s="328"/>
      <c r="D1041" s="328"/>
    </row>
    <row r="1042" spans="1:4" x14ac:dyDescent="0.3">
      <c r="A1042" s="316"/>
      <c r="B1042" s="328"/>
      <c r="C1042" s="328"/>
      <c r="D1042" s="328"/>
    </row>
    <row r="1043" spans="1:4" x14ac:dyDescent="0.3">
      <c r="A1043" s="316"/>
      <c r="B1043" s="328"/>
      <c r="C1043" s="328"/>
      <c r="D1043" s="328"/>
    </row>
    <row r="1044" spans="1:4" x14ac:dyDescent="0.3">
      <c r="A1044" s="316"/>
      <c r="B1044" s="328"/>
      <c r="C1044" s="328"/>
      <c r="D1044" s="328"/>
    </row>
    <row r="1045" spans="1:4" x14ac:dyDescent="0.3">
      <c r="A1045" s="316"/>
      <c r="B1045" s="328"/>
      <c r="C1045" s="328"/>
      <c r="D1045" s="328"/>
    </row>
    <row r="1046" spans="1:4" x14ac:dyDescent="0.3">
      <c r="A1046" s="316"/>
      <c r="B1046" s="328"/>
      <c r="C1046" s="328"/>
      <c r="D1046" s="328"/>
    </row>
    <row r="1047" spans="1:4" x14ac:dyDescent="0.3">
      <c r="A1047" s="316"/>
      <c r="B1047" s="328"/>
      <c r="C1047" s="328"/>
      <c r="D1047" s="328"/>
    </row>
    <row r="1048" spans="1:4" x14ac:dyDescent="0.3">
      <c r="A1048" s="316"/>
      <c r="B1048" s="328"/>
      <c r="C1048" s="328"/>
      <c r="D1048" s="328"/>
    </row>
    <row r="1049" spans="1:4" x14ac:dyDescent="0.3">
      <c r="A1049" s="316"/>
      <c r="B1049" s="328"/>
      <c r="C1049" s="328"/>
      <c r="D1049" s="328"/>
    </row>
    <row r="1050" spans="1:4" x14ac:dyDescent="0.3">
      <c r="A1050" s="316"/>
      <c r="B1050" s="328"/>
      <c r="C1050" s="328"/>
      <c r="D1050" s="328"/>
    </row>
    <row r="1051" spans="1:4" x14ac:dyDescent="0.3">
      <c r="A1051" s="316"/>
      <c r="B1051" s="328"/>
      <c r="C1051" s="328"/>
      <c r="D1051" s="328"/>
    </row>
    <row r="1052" spans="1:4" x14ac:dyDescent="0.3">
      <c r="A1052" s="316"/>
      <c r="B1052" s="328"/>
      <c r="C1052" s="328"/>
      <c r="D1052" s="328"/>
    </row>
    <row r="1053" spans="1:4" x14ac:dyDescent="0.3">
      <c r="A1053" s="316"/>
      <c r="B1053" s="328"/>
      <c r="C1053" s="328"/>
      <c r="D1053" s="328"/>
    </row>
    <row r="1054" spans="1:4" x14ac:dyDescent="0.3">
      <c r="A1054" s="316"/>
      <c r="B1054" s="328"/>
      <c r="C1054" s="328"/>
      <c r="D1054" s="328"/>
    </row>
    <row r="1055" spans="1:4" x14ac:dyDescent="0.3">
      <c r="A1055" s="316"/>
      <c r="B1055" s="328"/>
      <c r="C1055" s="328"/>
      <c r="D1055" s="328"/>
    </row>
    <row r="1056" spans="1:4" x14ac:dyDescent="0.3">
      <c r="A1056" s="316"/>
      <c r="B1056" s="328"/>
      <c r="C1056" s="328"/>
      <c r="D1056" s="328"/>
    </row>
    <row r="1057" spans="1:4" x14ac:dyDescent="0.3">
      <c r="A1057" s="316"/>
      <c r="B1057" s="328"/>
      <c r="C1057" s="328"/>
      <c r="D1057" s="328"/>
    </row>
    <row r="1058" spans="1:4" x14ac:dyDescent="0.3">
      <c r="A1058" s="316"/>
      <c r="B1058" s="328"/>
      <c r="C1058" s="328"/>
      <c r="D1058" s="328"/>
    </row>
    <row r="1059" spans="1:4" x14ac:dyDescent="0.3">
      <c r="A1059" s="316"/>
      <c r="B1059" s="328"/>
      <c r="C1059" s="328"/>
      <c r="D1059" s="328"/>
    </row>
    <row r="1060" spans="1:4" x14ac:dyDescent="0.3">
      <c r="A1060" s="316"/>
      <c r="B1060" s="328"/>
      <c r="C1060" s="328"/>
      <c r="D1060" s="328"/>
    </row>
    <row r="1061" spans="1:4" x14ac:dyDescent="0.3">
      <c r="A1061" s="316"/>
      <c r="B1061" s="328"/>
      <c r="C1061" s="328"/>
      <c r="D1061" s="328"/>
    </row>
    <row r="1062" spans="1:4" x14ac:dyDescent="0.3">
      <c r="A1062" s="316"/>
      <c r="B1062" s="328"/>
      <c r="C1062" s="328"/>
      <c r="D1062" s="328"/>
    </row>
    <row r="1063" spans="1:4" x14ac:dyDescent="0.3">
      <c r="A1063" s="316"/>
      <c r="B1063" s="328"/>
      <c r="C1063" s="328"/>
      <c r="D1063" s="328"/>
    </row>
    <row r="1064" spans="1:4" x14ac:dyDescent="0.3">
      <c r="A1064" s="316"/>
      <c r="B1064" s="328"/>
      <c r="C1064" s="328"/>
      <c r="D1064" s="328"/>
    </row>
    <row r="1065" spans="1:4" x14ac:dyDescent="0.3">
      <c r="A1065" s="316"/>
      <c r="B1065" s="328"/>
      <c r="C1065" s="328"/>
      <c r="D1065" s="328"/>
    </row>
    <row r="1066" spans="1:4" x14ac:dyDescent="0.3">
      <c r="A1066" s="316"/>
      <c r="B1066" s="328"/>
      <c r="C1066" s="328"/>
      <c r="D1066" s="328"/>
    </row>
    <row r="1067" spans="1:4" x14ac:dyDescent="0.3">
      <c r="A1067" s="316"/>
      <c r="B1067" s="328"/>
      <c r="C1067" s="328"/>
      <c r="D1067" s="328"/>
    </row>
    <row r="1068" spans="1:4" x14ac:dyDescent="0.3">
      <c r="A1068" s="316"/>
      <c r="B1068" s="328"/>
      <c r="C1068" s="328"/>
      <c r="D1068" s="328"/>
    </row>
    <row r="1069" spans="1:4" x14ac:dyDescent="0.3">
      <c r="A1069" s="316"/>
      <c r="B1069" s="328"/>
      <c r="C1069" s="328"/>
      <c r="D1069" s="328"/>
    </row>
    <row r="1070" spans="1:4" x14ac:dyDescent="0.3">
      <c r="A1070" s="316"/>
      <c r="B1070" s="328"/>
      <c r="C1070" s="328"/>
      <c r="D1070" s="328"/>
    </row>
    <row r="1071" spans="1:4" x14ac:dyDescent="0.3">
      <c r="A1071" s="316"/>
      <c r="B1071" s="328"/>
      <c r="C1071" s="328"/>
      <c r="D1071" s="328"/>
    </row>
    <row r="1072" spans="1:4" x14ac:dyDescent="0.3">
      <c r="A1072" s="316"/>
      <c r="B1072" s="328"/>
      <c r="C1072" s="328"/>
      <c r="D1072" s="328"/>
    </row>
    <row r="1073" spans="1:4" x14ac:dyDescent="0.3">
      <c r="A1073" s="316"/>
      <c r="B1073" s="328"/>
      <c r="C1073" s="328"/>
      <c r="D1073" s="328"/>
    </row>
    <row r="1074" spans="1:4" x14ac:dyDescent="0.3">
      <c r="A1074" s="316"/>
      <c r="B1074" s="328"/>
      <c r="C1074" s="328"/>
      <c r="D1074" s="328"/>
    </row>
    <row r="1075" spans="1:4" x14ac:dyDescent="0.3">
      <c r="A1075" s="316"/>
      <c r="B1075" s="328"/>
      <c r="C1075" s="328"/>
      <c r="D1075" s="328"/>
    </row>
    <row r="1076" spans="1:4" x14ac:dyDescent="0.3">
      <c r="A1076" s="316"/>
      <c r="B1076" s="328"/>
      <c r="C1076" s="328"/>
      <c r="D1076" s="328"/>
    </row>
    <row r="1077" spans="1:4" x14ac:dyDescent="0.3">
      <c r="A1077" s="316"/>
      <c r="B1077" s="328"/>
      <c r="C1077" s="328"/>
      <c r="D1077" s="328"/>
    </row>
    <row r="1078" spans="1:4" x14ac:dyDescent="0.3">
      <c r="A1078" s="316"/>
      <c r="B1078" s="328"/>
      <c r="C1078" s="328"/>
      <c r="D1078" s="328"/>
    </row>
    <row r="1079" spans="1:4" x14ac:dyDescent="0.3">
      <c r="A1079" s="316"/>
      <c r="B1079" s="328"/>
      <c r="C1079" s="328"/>
      <c r="D1079" s="328"/>
    </row>
    <row r="1080" spans="1:4" x14ac:dyDescent="0.3">
      <c r="A1080" s="316"/>
      <c r="B1080" s="328"/>
      <c r="C1080" s="328"/>
      <c r="D1080" s="328"/>
    </row>
    <row r="1081" spans="1:4" x14ac:dyDescent="0.3">
      <c r="A1081" s="316"/>
      <c r="B1081" s="328"/>
      <c r="C1081" s="328"/>
      <c r="D1081" s="328"/>
    </row>
    <row r="1082" spans="1:4" x14ac:dyDescent="0.3">
      <c r="A1082" s="316"/>
      <c r="B1082" s="328"/>
      <c r="C1082" s="328"/>
      <c r="D1082" s="328"/>
    </row>
    <row r="1083" spans="1:4" x14ac:dyDescent="0.3">
      <c r="A1083" s="316"/>
      <c r="B1083" s="328"/>
      <c r="C1083" s="328"/>
      <c r="D1083" s="328"/>
    </row>
    <row r="1084" spans="1:4" x14ac:dyDescent="0.3">
      <c r="A1084" s="316"/>
      <c r="B1084" s="328"/>
      <c r="C1084" s="328"/>
      <c r="D1084" s="328"/>
    </row>
    <row r="1085" spans="1:4" x14ac:dyDescent="0.3">
      <c r="A1085" s="316"/>
      <c r="B1085" s="328"/>
      <c r="C1085" s="328"/>
      <c r="D1085" s="328"/>
    </row>
    <row r="1086" spans="1:4" x14ac:dyDescent="0.3">
      <c r="A1086" s="316"/>
      <c r="B1086" s="328"/>
      <c r="C1086" s="328"/>
      <c r="D1086" s="328"/>
    </row>
    <row r="1087" spans="1:4" x14ac:dyDescent="0.3">
      <c r="A1087" s="316"/>
      <c r="B1087" s="328"/>
      <c r="C1087" s="328"/>
      <c r="D1087" s="328"/>
    </row>
    <row r="1088" spans="1:4" x14ac:dyDescent="0.3">
      <c r="A1088" s="316"/>
      <c r="B1088" s="328"/>
      <c r="C1088" s="328"/>
      <c r="D1088" s="328"/>
    </row>
    <row r="1089" spans="1:4" x14ac:dyDescent="0.3">
      <c r="A1089" s="316"/>
      <c r="B1089" s="328"/>
      <c r="C1089" s="328"/>
      <c r="D1089" s="328"/>
    </row>
    <row r="1090" spans="1:4" x14ac:dyDescent="0.3">
      <c r="A1090" s="316"/>
      <c r="B1090" s="328"/>
      <c r="C1090" s="328"/>
      <c r="D1090" s="328"/>
    </row>
    <row r="1091" spans="1:4" x14ac:dyDescent="0.3">
      <c r="A1091" s="316"/>
      <c r="B1091" s="328"/>
      <c r="C1091" s="328"/>
      <c r="D1091" s="328"/>
    </row>
    <row r="1092" spans="1:4" x14ac:dyDescent="0.3">
      <c r="A1092" s="316"/>
      <c r="B1092" s="328"/>
      <c r="C1092" s="328"/>
      <c r="D1092" s="328"/>
    </row>
    <row r="1093" spans="1:4" x14ac:dyDescent="0.3">
      <c r="A1093" s="316"/>
      <c r="B1093" s="328"/>
      <c r="C1093" s="328"/>
      <c r="D1093" s="328"/>
    </row>
    <row r="1094" spans="1:4" x14ac:dyDescent="0.3">
      <c r="A1094" s="316"/>
      <c r="B1094" s="328"/>
      <c r="C1094" s="328"/>
      <c r="D1094" s="328"/>
    </row>
    <row r="1095" spans="1:4" x14ac:dyDescent="0.3">
      <c r="A1095" s="316"/>
      <c r="B1095" s="328"/>
      <c r="C1095" s="328"/>
      <c r="D1095" s="328"/>
    </row>
    <row r="1096" spans="1:4" x14ac:dyDescent="0.3">
      <c r="A1096" s="316"/>
      <c r="B1096" s="328"/>
      <c r="C1096" s="328"/>
      <c r="D1096" s="328"/>
    </row>
    <row r="1097" spans="1:4" x14ac:dyDescent="0.3">
      <c r="A1097" s="316"/>
      <c r="B1097" s="328"/>
      <c r="C1097" s="328"/>
      <c r="D1097" s="328"/>
    </row>
    <row r="1098" spans="1:4" x14ac:dyDescent="0.3">
      <c r="A1098" s="316"/>
      <c r="B1098" s="328"/>
      <c r="C1098" s="328"/>
      <c r="D1098" s="328"/>
    </row>
    <row r="1099" spans="1:4" x14ac:dyDescent="0.3">
      <c r="A1099" s="316"/>
      <c r="B1099" s="328"/>
      <c r="C1099" s="328"/>
      <c r="D1099" s="328"/>
    </row>
    <row r="1100" spans="1:4" x14ac:dyDescent="0.3">
      <c r="A1100" s="316"/>
      <c r="B1100" s="328"/>
      <c r="C1100" s="328"/>
      <c r="D1100" s="328"/>
    </row>
    <row r="1101" spans="1:4" x14ac:dyDescent="0.3">
      <c r="A1101" s="316"/>
      <c r="B1101" s="328"/>
      <c r="C1101" s="328"/>
      <c r="D1101" s="328"/>
    </row>
    <row r="1102" spans="1:4" x14ac:dyDescent="0.3">
      <c r="A1102" s="316"/>
      <c r="B1102" s="328"/>
      <c r="C1102" s="328"/>
      <c r="D1102" s="328"/>
    </row>
    <row r="1103" spans="1:4" x14ac:dyDescent="0.3">
      <c r="A1103" s="316"/>
      <c r="B1103" s="328"/>
      <c r="C1103" s="328"/>
      <c r="D1103" s="328"/>
    </row>
    <row r="1104" spans="1:4" x14ac:dyDescent="0.3">
      <c r="A1104" s="316"/>
      <c r="B1104" s="328"/>
      <c r="C1104" s="328"/>
      <c r="D1104" s="328"/>
    </row>
    <row r="1105" spans="1:4" x14ac:dyDescent="0.3">
      <c r="A1105" s="316"/>
      <c r="B1105" s="328"/>
      <c r="C1105" s="328"/>
      <c r="D1105" s="328"/>
    </row>
    <row r="1106" spans="1:4" x14ac:dyDescent="0.3">
      <c r="A1106" s="316"/>
      <c r="B1106" s="328"/>
      <c r="C1106" s="328"/>
      <c r="D1106" s="328"/>
    </row>
    <row r="1107" spans="1:4" x14ac:dyDescent="0.3">
      <c r="A1107" s="316"/>
      <c r="B1107" s="328"/>
      <c r="C1107" s="328"/>
      <c r="D1107" s="328"/>
    </row>
    <row r="1108" spans="1:4" x14ac:dyDescent="0.3">
      <c r="A1108" s="316"/>
      <c r="B1108" s="328"/>
      <c r="C1108" s="328"/>
      <c r="D1108" s="328"/>
    </row>
    <row r="1109" spans="1:4" x14ac:dyDescent="0.3">
      <c r="A1109" s="316"/>
      <c r="B1109" s="328"/>
      <c r="C1109" s="328"/>
      <c r="D1109" s="328"/>
    </row>
    <row r="1110" spans="1:4" x14ac:dyDescent="0.3">
      <c r="A1110" s="316"/>
      <c r="B1110" s="328"/>
      <c r="C1110" s="328"/>
      <c r="D1110" s="328"/>
    </row>
    <row r="1111" spans="1:4" x14ac:dyDescent="0.3">
      <c r="A1111" s="316"/>
      <c r="B1111" s="328"/>
      <c r="C1111" s="328"/>
      <c r="D1111" s="328"/>
    </row>
    <row r="1112" spans="1:4" x14ac:dyDescent="0.3">
      <c r="A1112" s="316"/>
      <c r="B1112" s="328"/>
      <c r="C1112" s="328"/>
      <c r="D1112" s="328"/>
    </row>
    <row r="1113" spans="1:4" x14ac:dyDescent="0.3">
      <c r="A1113" s="316"/>
      <c r="B1113" s="328"/>
      <c r="C1113" s="328"/>
      <c r="D1113" s="328"/>
    </row>
    <row r="1114" spans="1:4" x14ac:dyDescent="0.3">
      <c r="A1114" s="316"/>
      <c r="B1114" s="328"/>
      <c r="C1114" s="328"/>
      <c r="D1114" s="328"/>
    </row>
    <row r="1115" spans="1:4" x14ac:dyDescent="0.3">
      <c r="A1115" s="316"/>
      <c r="B1115" s="328"/>
      <c r="C1115" s="328"/>
      <c r="D1115" s="328"/>
    </row>
    <row r="1116" spans="1:4" x14ac:dyDescent="0.3">
      <c r="A1116" s="316"/>
      <c r="B1116" s="328"/>
      <c r="C1116" s="328"/>
      <c r="D1116" s="328"/>
    </row>
    <row r="1117" spans="1:4" x14ac:dyDescent="0.3">
      <c r="A1117" s="316"/>
      <c r="B1117" s="328"/>
      <c r="C1117" s="328"/>
      <c r="D1117" s="328"/>
    </row>
    <row r="1118" spans="1:4" x14ac:dyDescent="0.3">
      <c r="A1118" s="316"/>
      <c r="B1118" s="328"/>
      <c r="C1118" s="328"/>
      <c r="D1118" s="328"/>
    </row>
    <row r="1119" spans="1:4" x14ac:dyDescent="0.3">
      <c r="A1119" s="316"/>
      <c r="B1119" s="328"/>
      <c r="C1119" s="328"/>
      <c r="D1119" s="328"/>
    </row>
    <row r="1120" spans="1:4" x14ac:dyDescent="0.3">
      <c r="A1120" s="316"/>
      <c r="B1120" s="328"/>
      <c r="C1120" s="328"/>
      <c r="D1120" s="328"/>
    </row>
    <row r="1121" spans="1:4" x14ac:dyDescent="0.3">
      <c r="A1121" s="316"/>
      <c r="B1121" s="328"/>
      <c r="C1121" s="328"/>
      <c r="D1121" s="328"/>
    </row>
    <row r="1122" spans="1:4" x14ac:dyDescent="0.3">
      <c r="A1122" s="316"/>
      <c r="B1122" s="328"/>
      <c r="C1122" s="328"/>
      <c r="D1122" s="328"/>
    </row>
    <row r="1123" spans="1:4" x14ac:dyDescent="0.3">
      <c r="A1123" s="316"/>
      <c r="B1123" s="328"/>
      <c r="C1123" s="328"/>
      <c r="D1123" s="328"/>
    </row>
    <row r="1124" spans="1:4" x14ac:dyDescent="0.3">
      <c r="A1124" s="316"/>
      <c r="B1124" s="328"/>
      <c r="C1124" s="328"/>
      <c r="D1124" s="328"/>
    </row>
    <row r="1125" spans="1:4" x14ac:dyDescent="0.3">
      <c r="A1125" s="316"/>
      <c r="B1125" s="328"/>
      <c r="C1125" s="328"/>
      <c r="D1125" s="328"/>
    </row>
    <row r="1126" spans="1:4" x14ac:dyDescent="0.3">
      <c r="A1126" s="316"/>
      <c r="B1126" s="328"/>
      <c r="C1126" s="328"/>
      <c r="D1126" s="328"/>
    </row>
    <row r="1127" spans="1:4" x14ac:dyDescent="0.3">
      <c r="A1127" s="316"/>
      <c r="B1127" s="328"/>
      <c r="C1127" s="328"/>
      <c r="D1127" s="328"/>
    </row>
    <row r="1128" spans="1:4" x14ac:dyDescent="0.3">
      <c r="A1128" s="316"/>
      <c r="B1128" s="328"/>
      <c r="C1128" s="328"/>
      <c r="D1128" s="328"/>
    </row>
    <row r="1129" spans="1:4" x14ac:dyDescent="0.3">
      <c r="A1129" s="316"/>
      <c r="B1129" s="328"/>
      <c r="C1129" s="328"/>
      <c r="D1129" s="328"/>
    </row>
    <row r="1130" spans="1:4" x14ac:dyDescent="0.3">
      <c r="A1130" s="316"/>
      <c r="B1130" s="328"/>
      <c r="C1130" s="328"/>
      <c r="D1130" s="328"/>
    </row>
    <row r="1131" spans="1:4" x14ac:dyDescent="0.3">
      <c r="A1131" s="316"/>
      <c r="B1131" s="328"/>
      <c r="C1131" s="328"/>
      <c r="D1131" s="328"/>
    </row>
    <row r="1132" spans="1:4" x14ac:dyDescent="0.3">
      <c r="A1132" s="316"/>
      <c r="B1132" s="328"/>
      <c r="C1132" s="328"/>
      <c r="D1132" s="328"/>
    </row>
    <row r="1133" spans="1:4" x14ac:dyDescent="0.3">
      <c r="A1133" s="316"/>
      <c r="B1133" s="328"/>
      <c r="C1133" s="328"/>
      <c r="D1133" s="328"/>
    </row>
    <row r="1134" spans="1:4" x14ac:dyDescent="0.3">
      <c r="A1134" s="316"/>
      <c r="B1134" s="328"/>
      <c r="C1134" s="328"/>
      <c r="D1134" s="328"/>
    </row>
    <row r="1135" spans="1:4" x14ac:dyDescent="0.3">
      <c r="A1135" s="316"/>
      <c r="B1135" s="328"/>
      <c r="C1135" s="328"/>
      <c r="D1135" s="328"/>
    </row>
    <row r="1136" spans="1:4" x14ac:dyDescent="0.3">
      <c r="A1136" s="316"/>
      <c r="B1136" s="328"/>
      <c r="C1136" s="328"/>
      <c r="D1136" s="328"/>
    </row>
    <row r="1137" spans="1:4" x14ac:dyDescent="0.3">
      <c r="A1137" s="316"/>
      <c r="B1137" s="328"/>
      <c r="C1137" s="328"/>
      <c r="D1137" s="328"/>
    </row>
    <row r="1138" spans="1:4" x14ac:dyDescent="0.3">
      <c r="A1138" s="316"/>
      <c r="B1138" s="328"/>
      <c r="C1138" s="328"/>
      <c r="D1138" s="328"/>
    </row>
    <row r="1139" spans="1:4" x14ac:dyDescent="0.3">
      <c r="A1139" s="316"/>
      <c r="B1139" s="328"/>
      <c r="C1139" s="328"/>
      <c r="D1139" s="328"/>
    </row>
    <row r="1140" spans="1:4" x14ac:dyDescent="0.3">
      <c r="A1140" s="316"/>
      <c r="B1140" s="328"/>
      <c r="C1140" s="328"/>
      <c r="D1140" s="328"/>
    </row>
    <row r="1141" spans="1:4" x14ac:dyDescent="0.3">
      <c r="A1141" s="316"/>
      <c r="B1141" s="328"/>
      <c r="C1141" s="328"/>
      <c r="D1141" s="328"/>
    </row>
    <row r="1142" spans="1:4" x14ac:dyDescent="0.3">
      <c r="A1142" s="316"/>
      <c r="B1142" s="328"/>
      <c r="C1142" s="328"/>
      <c r="D1142" s="328"/>
    </row>
    <row r="1143" spans="1:4" x14ac:dyDescent="0.3">
      <c r="A1143" s="316"/>
      <c r="B1143" s="328"/>
      <c r="C1143" s="328"/>
      <c r="D1143" s="328"/>
    </row>
    <row r="1144" spans="1:4" x14ac:dyDescent="0.3">
      <c r="A1144" s="316"/>
      <c r="B1144" s="328"/>
      <c r="C1144" s="328"/>
      <c r="D1144" s="328"/>
    </row>
    <row r="1145" spans="1:4" x14ac:dyDescent="0.3">
      <c r="A1145" s="316"/>
      <c r="B1145" s="328"/>
      <c r="C1145" s="328"/>
      <c r="D1145" s="328"/>
    </row>
    <row r="1146" spans="1:4" x14ac:dyDescent="0.3">
      <c r="A1146" s="316"/>
      <c r="B1146" s="328"/>
      <c r="C1146" s="328"/>
      <c r="D1146" s="328"/>
    </row>
    <row r="1147" spans="1:4" x14ac:dyDescent="0.3">
      <c r="A1147" s="316"/>
      <c r="B1147" s="328"/>
      <c r="C1147" s="328"/>
      <c r="D1147" s="328"/>
    </row>
    <row r="1148" spans="1:4" x14ac:dyDescent="0.3">
      <c r="A1148" s="316"/>
      <c r="B1148" s="328"/>
      <c r="C1148" s="328"/>
      <c r="D1148" s="328"/>
    </row>
    <row r="1149" spans="1:4" x14ac:dyDescent="0.3">
      <c r="A1149" s="316"/>
      <c r="B1149" s="328"/>
      <c r="C1149" s="328"/>
      <c r="D1149" s="328"/>
    </row>
    <row r="1150" spans="1:4" x14ac:dyDescent="0.3">
      <c r="A1150" s="316"/>
      <c r="B1150" s="328"/>
      <c r="C1150" s="328"/>
      <c r="D1150" s="328"/>
    </row>
    <row r="1151" spans="1:4" x14ac:dyDescent="0.3">
      <c r="A1151" s="316"/>
      <c r="B1151" s="328"/>
      <c r="C1151" s="328"/>
      <c r="D1151" s="328"/>
    </row>
    <row r="1152" spans="1:4" x14ac:dyDescent="0.3">
      <c r="A1152" s="316"/>
      <c r="B1152" s="328"/>
      <c r="C1152" s="328"/>
      <c r="D1152" s="328"/>
    </row>
    <row r="1153" spans="1:4" x14ac:dyDescent="0.3">
      <c r="A1153" s="316"/>
      <c r="B1153" s="328"/>
      <c r="C1153" s="328"/>
      <c r="D1153" s="328"/>
    </row>
    <row r="1154" spans="1:4" x14ac:dyDescent="0.3">
      <c r="A1154" s="316"/>
      <c r="B1154" s="328"/>
      <c r="C1154" s="328"/>
      <c r="D1154" s="328"/>
    </row>
    <row r="1155" spans="1:4" x14ac:dyDescent="0.3">
      <c r="A1155" s="316"/>
      <c r="B1155" s="328"/>
      <c r="C1155" s="328"/>
      <c r="D1155" s="328"/>
    </row>
    <row r="1156" spans="1:4" x14ac:dyDescent="0.3">
      <c r="A1156" s="316"/>
      <c r="B1156" s="328"/>
      <c r="C1156" s="328"/>
      <c r="D1156" s="328"/>
    </row>
    <row r="1157" spans="1:4" x14ac:dyDescent="0.3">
      <c r="A1157" s="316"/>
      <c r="B1157" s="328"/>
      <c r="C1157" s="328"/>
      <c r="D1157" s="328"/>
    </row>
    <row r="1158" spans="1:4" x14ac:dyDescent="0.3">
      <c r="A1158" s="316"/>
      <c r="B1158" s="328"/>
      <c r="C1158" s="328"/>
      <c r="D1158" s="328"/>
    </row>
    <row r="1159" spans="1:4" x14ac:dyDescent="0.3">
      <c r="A1159" s="316"/>
      <c r="B1159" s="328"/>
      <c r="C1159" s="328"/>
      <c r="D1159" s="328"/>
    </row>
    <row r="1160" spans="1:4" x14ac:dyDescent="0.3">
      <c r="A1160" s="316"/>
      <c r="B1160" s="328"/>
      <c r="C1160" s="328"/>
      <c r="D1160" s="328"/>
    </row>
    <row r="1161" spans="1:4" x14ac:dyDescent="0.3">
      <c r="A1161" s="316"/>
      <c r="B1161" s="328"/>
      <c r="C1161" s="328"/>
      <c r="D1161" s="328"/>
    </row>
    <row r="1162" spans="1:4" x14ac:dyDescent="0.3">
      <c r="A1162" s="316"/>
      <c r="B1162" s="328"/>
      <c r="C1162" s="328"/>
      <c r="D1162" s="328"/>
    </row>
    <row r="1163" spans="1:4" x14ac:dyDescent="0.3">
      <c r="A1163" s="316"/>
      <c r="B1163" s="328"/>
      <c r="C1163" s="328"/>
      <c r="D1163" s="328"/>
    </row>
    <row r="1164" spans="1:4" x14ac:dyDescent="0.3">
      <c r="A1164" s="316"/>
      <c r="B1164" s="328"/>
      <c r="C1164" s="328"/>
      <c r="D1164" s="328"/>
    </row>
    <row r="1165" spans="1:4" x14ac:dyDescent="0.3">
      <c r="A1165" s="316"/>
      <c r="B1165" s="328"/>
      <c r="C1165" s="328"/>
      <c r="D1165" s="328"/>
    </row>
    <row r="1166" spans="1:4" x14ac:dyDescent="0.3">
      <c r="A1166" s="316"/>
      <c r="B1166" s="328"/>
      <c r="C1166" s="328"/>
      <c r="D1166" s="328"/>
    </row>
    <row r="1167" spans="1:4" x14ac:dyDescent="0.3">
      <c r="A1167" s="316"/>
      <c r="B1167" s="328"/>
      <c r="C1167" s="328"/>
      <c r="D1167" s="328"/>
    </row>
    <row r="1168" spans="1:4" x14ac:dyDescent="0.3">
      <c r="A1168" s="316"/>
      <c r="B1168" s="328"/>
      <c r="C1168" s="328"/>
      <c r="D1168" s="328"/>
    </row>
    <row r="1169" spans="1:4" x14ac:dyDescent="0.3">
      <c r="A1169" s="316"/>
      <c r="B1169" s="328"/>
      <c r="C1169" s="328"/>
      <c r="D1169" s="328"/>
    </row>
    <row r="1170" spans="1:4" x14ac:dyDescent="0.3">
      <c r="A1170" s="316"/>
      <c r="B1170" s="328"/>
      <c r="C1170" s="328"/>
      <c r="D1170" s="328"/>
    </row>
    <row r="1171" spans="1:4" x14ac:dyDescent="0.3">
      <c r="A1171" s="316"/>
      <c r="B1171" s="328"/>
      <c r="C1171" s="328"/>
      <c r="D1171" s="328"/>
    </row>
    <row r="1172" spans="1:4" x14ac:dyDescent="0.3">
      <c r="A1172" s="316"/>
      <c r="B1172" s="328"/>
      <c r="C1172" s="328"/>
      <c r="D1172" s="328"/>
    </row>
    <row r="1173" spans="1:4" x14ac:dyDescent="0.3">
      <c r="A1173" s="316"/>
      <c r="B1173" s="328"/>
      <c r="C1173" s="328"/>
      <c r="D1173" s="328"/>
    </row>
    <row r="1174" spans="1:4" x14ac:dyDescent="0.3">
      <c r="A1174" s="316"/>
      <c r="B1174" s="328"/>
      <c r="C1174" s="328"/>
      <c r="D1174" s="328"/>
    </row>
    <row r="1175" spans="1:4" x14ac:dyDescent="0.3">
      <c r="A1175" s="316"/>
      <c r="B1175" s="328"/>
      <c r="C1175" s="328"/>
      <c r="D1175" s="328"/>
    </row>
    <row r="1176" spans="1:4" x14ac:dyDescent="0.3">
      <c r="A1176" s="316"/>
      <c r="B1176" s="328"/>
      <c r="C1176" s="328"/>
      <c r="D1176" s="328"/>
    </row>
    <row r="1177" spans="1:4" x14ac:dyDescent="0.3">
      <c r="A1177" s="316"/>
      <c r="B1177" s="328"/>
      <c r="C1177" s="328"/>
      <c r="D1177" s="328"/>
    </row>
    <row r="1178" spans="1:4" x14ac:dyDescent="0.3">
      <c r="A1178" s="316"/>
      <c r="B1178" s="328"/>
      <c r="C1178" s="328"/>
      <c r="D1178" s="328"/>
    </row>
    <row r="1179" spans="1:4" x14ac:dyDescent="0.3">
      <c r="A1179" s="316"/>
      <c r="B1179" s="328"/>
      <c r="C1179" s="328"/>
      <c r="D1179" s="328"/>
    </row>
    <row r="1180" spans="1:4" x14ac:dyDescent="0.3">
      <c r="A1180" s="316"/>
      <c r="B1180" s="328"/>
      <c r="C1180" s="328"/>
      <c r="D1180" s="328"/>
    </row>
    <row r="1181" spans="1:4" x14ac:dyDescent="0.3">
      <c r="A1181" s="316"/>
      <c r="B1181" s="328"/>
      <c r="C1181" s="328"/>
      <c r="D1181" s="328"/>
    </row>
    <row r="1182" spans="1:4" x14ac:dyDescent="0.3">
      <c r="A1182" s="316"/>
      <c r="B1182" s="328"/>
      <c r="C1182" s="328"/>
      <c r="D1182" s="328"/>
    </row>
    <row r="1183" spans="1:4" x14ac:dyDescent="0.3">
      <c r="A1183" s="316"/>
      <c r="B1183" s="328"/>
      <c r="C1183" s="328"/>
      <c r="D1183" s="328"/>
    </row>
    <row r="1184" spans="1:4" x14ac:dyDescent="0.3">
      <c r="A1184" s="316"/>
      <c r="B1184" s="328"/>
      <c r="C1184" s="328"/>
      <c r="D1184" s="328"/>
    </row>
    <row r="1185" spans="1:4" x14ac:dyDescent="0.3">
      <c r="A1185" s="316"/>
      <c r="B1185" s="328"/>
      <c r="C1185" s="328"/>
      <c r="D1185" s="328"/>
    </row>
    <row r="1186" spans="1:4" x14ac:dyDescent="0.3">
      <c r="A1186" s="316"/>
      <c r="B1186" s="328"/>
      <c r="C1186" s="328"/>
      <c r="D1186" s="328"/>
    </row>
    <row r="1187" spans="1:4" x14ac:dyDescent="0.3">
      <c r="A1187" s="316"/>
      <c r="B1187" s="328"/>
      <c r="C1187" s="328"/>
      <c r="D1187" s="328"/>
    </row>
    <row r="1188" spans="1:4" x14ac:dyDescent="0.3">
      <c r="A1188" s="316"/>
      <c r="B1188" s="328"/>
      <c r="C1188" s="328"/>
      <c r="D1188" s="328"/>
    </row>
    <row r="1189" spans="1:4" x14ac:dyDescent="0.3">
      <c r="A1189" s="316"/>
      <c r="B1189" s="328"/>
      <c r="C1189" s="328"/>
      <c r="D1189" s="328"/>
    </row>
    <row r="1190" spans="1:4" x14ac:dyDescent="0.3">
      <c r="A1190" s="316"/>
      <c r="B1190" s="328"/>
      <c r="C1190" s="328"/>
      <c r="D1190" s="328"/>
    </row>
    <row r="1191" spans="1:4" x14ac:dyDescent="0.3">
      <c r="A1191" s="316"/>
      <c r="B1191" s="328"/>
      <c r="C1191" s="328"/>
      <c r="D1191" s="328"/>
    </row>
    <row r="1192" spans="1:4" x14ac:dyDescent="0.3">
      <c r="A1192" s="316"/>
      <c r="B1192" s="328"/>
      <c r="C1192" s="328"/>
      <c r="D1192" s="328"/>
    </row>
    <row r="1193" spans="1:4" x14ac:dyDescent="0.3">
      <c r="A1193" s="316"/>
      <c r="B1193" s="328"/>
      <c r="C1193" s="328"/>
      <c r="D1193" s="328"/>
    </row>
    <row r="1194" spans="1:4" x14ac:dyDescent="0.3">
      <c r="A1194" s="316"/>
      <c r="B1194" s="328"/>
      <c r="C1194" s="328"/>
      <c r="D1194" s="328"/>
    </row>
    <row r="1195" spans="1:4" x14ac:dyDescent="0.3">
      <c r="A1195" s="316"/>
      <c r="B1195" s="328"/>
      <c r="C1195" s="328"/>
      <c r="D1195" s="328"/>
    </row>
    <row r="1196" spans="1:4" x14ac:dyDescent="0.3">
      <c r="A1196" s="316"/>
      <c r="B1196" s="328"/>
      <c r="C1196" s="328"/>
      <c r="D1196" s="328"/>
    </row>
    <row r="1197" spans="1:4" x14ac:dyDescent="0.3">
      <c r="A1197" s="316"/>
      <c r="B1197" s="328"/>
      <c r="C1197" s="328"/>
      <c r="D1197" s="328"/>
    </row>
    <row r="1198" spans="1:4" x14ac:dyDescent="0.3">
      <c r="A1198" s="316"/>
      <c r="B1198" s="328"/>
      <c r="C1198" s="328"/>
      <c r="D1198" s="328"/>
    </row>
    <row r="1199" spans="1:4" x14ac:dyDescent="0.3">
      <c r="A1199" s="316"/>
      <c r="B1199" s="328"/>
      <c r="C1199" s="328"/>
      <c r="D1199" s="328"/>
    </row>
    <row r="1200" spans="1:4" x14ac:dyDescent="0.3">
      <c r="A1200" s="316"/>
      <c r="B1200" s="328"/>
      <c r="C1200" s="328"/>
      <c r="D1200" s="328"/>
    </row>
    <row r="1201" spans="1:4" x14ac:dyDescent="0.3">
      <c r="A1201" s="316"/>
      <c r="B1201" s="328"/>
      <c r="C1201" s="328"/>
      <c r="D1201" s="328"/>
    </row>
    <row r="1202" spans="1:4" x14ac:dyDescent="0.3">
      <c r="A1202" s="316"/>
      <c r="B1202" s="328"/>
      <c r="C1202" s="328"/>
      <c r="D1202" s="328"/>
    </row>
    <row r="1203" spans="1:4" x14ac:dyDescent="0.3">
      <c r="A1203" s="316"/>
      <c r="B1203" s="328"/>
      <c r="C1203" s="328"/>
      <c r="D1203" s="328"/>
    </row>
    <row r="1204" spans="1:4" x14ac:dyDescent="0.3">
      <c r="A1204" s="316"/>
      <c r="B1204" s="328"/>
      <c r="C1204" s="328"/>
      <c r="D1204" s="328"/>
    </row>
    <row r="1205" spans="1:4" x14ac:dyDescent="0.3">
      <c r="A1205" s="316"/>
      <c r="B1205" s="328"/>
      <c r="C1205" s="328"/>
      <c r="D1205" s="328"/>
    </row>
    <row r="1206" spans="1:4" x14ac:dyDescent="0.3">
      <c r="A1206" s="316"/>
      <c r="B1206" s="328"/>
      <c r="C1206" s="328"/>
      <c r="D1206" s="328"/>
    </row>
    <row r="1207" spans="1:4" x14ac:dyDescent="0.3">
      <c r="A1207" s="316"/>
      <c r="B1207" s="328"/>
      <c r="C1207" s="328"/>
      <c r="D1207" s="328"/>
    </row>
    <row r="1208" spans="1:4" x14ac:dyDescent="0.3">
      <c r="A1208" s="316"/>
      <c r="B1208" s="328"/>
      <c r="C1208" s="328"/>
      <c r="D1208" s="328"/>
    </row>
    <row r="1209" spans="1:4" x14ac:dyDescent="0.3">
      <c r="A1209" s="316"/>
      <c r="B1209" s="328"/>
      <c r="C1209" s="328"/>
      <c r="D1209" s="328"/>
    </row>
    <row r="1210" spans="1:4" x14ac:dyDescent="0.3">
      <c r="A1210" s="316"/>
      <c r="B1210" s="328"/>
      <c r="C1210" s="328"/>
      <c r="D1210" s="328"/>
    </row>
    <row r="1211" spans="1:4" x14ac:dyDescent="0.3">
      <c r="A1211" s="316"/>
      <c r="B1211" s="328"/>
      <c r="C1211" s="328"/>
      <c r="D1211" s="328"/>
    </row>
    <row r="1212" spans="1:4" x14ac:dyDescent="0.3">
      <c r="A1212" s="316"/>
      <c r="B1212" s="328"/>
      <c r="C1212" s="328"/>
      <c r="D1212" s="328"/>
    </row>
    <row r="1213" spans="1:4" x14ac:dyDescent="0.3">
      <c r="A1213" s="316"/>
      <c r="B1213" s="328"/>
      <c r="C1213" s="328"/>
      <c r="D1213" s="328"/>
    </row>
    <row r="1214" spans="1:4" x14ac:dyDescent="0.3">
      <c r="A1214" s="316"/>
      <c r="B1214" s="328"/>
      <c r="C1214" s="328"/>
      <c r="D1214" s="328"/>
    </row>
    <row r="1215" spans="1:4" x14ac:dyDescent="0.3">
      <c r="A1215" s="316"/>
      <c r="B1215" s="328"/>
      <c r="C1215" s="328"/>
      <c r="D1215" s="328"/>
    </row>
    <row r="1216" spans="1:4" x14ac:dyDescent="0.3">
      <c r="A1216" s="316"/>
      <c r="B1216" s="328"/>
      <c r="C1216" s="328"/>
      <c r="D1216" s="328"/>
    </row>
    <row r="1217" spans="1:4" x14ac:dyDescent="0.3">
      <c r="A1217" s="316"/>
      <c r="B1217" s="328"/>
      <c r="C1217" s="328"/>
      <c r="D1217" s="328"/>
    </row>
    <row r="1218" spans="1:4" x14ac:dyDescent="0.3">
      <c r="A1218" s="316"/>
      <c r="B1218" s="328"/>
      <c r="C1218" s="328"/>
      <c r="D1218" s="328"/>
    </row>
    <row r="1219" spans="1:4" x14ac:dyDescent="0.3">
      <c r="A1219" s="316"/>
      <c r="B1219" s="328"/>
      <c r="C1219" s="328"/>
      <c r="D1219" s="328"/>
    </row>
    <row r="1220" spans="1:4" x14ac:dyDescent="0.3">
      <c r="A1220" s="316"/>
      <c r="B1220" s="328"/>
      <c r="C1220" s="328"/>
      <c r="D1220" s="328"/>
    </row>
    <row r="1221" spans="1:4" x14ac:dyDescent="0.3">
      <c r="A1221" s="316"/>
      <c r="B1221" s="328"/>
      <c r="C1221" s="328"/>
      <c r="D1221" s="328"/>
    </row>
    <row r="1222" spans="1:4" x14ac:dyDescent="0.3">
      <c r="A1222" s="316"/>
      <c r="B1222" s="328"/>
      <c r="C1222" s="328"/>
      <c r="D1222" s="328"/>
    </row>
    <row r="1223" spans="1:4" x14ac:dyDescent="0.3">
      <c r="A1223" s="316"/>
      <c r="B1223" s="328"/>
      <c r="C1223" s="328"/>
      <c r="D1223" s="328"/>
    </row>
    <row r="1224" spans="1:4" x14ac:dyDescent="0.3">
      <c r="A1224" s="316"/>
      <c r="B1224" s="328"/>
      <c r="C1224" s="328"/>
      <c r="D1224" s="328"/>
    </row>
    <row r="1225" spans="1:4" x14ac:dyDescent="0.3">
      <c r="A1225" s="316"/>
      <c r="B1225" s="328"/>
      <c r="C1225" s="328"/>
      <c r="D1225" s="328"/>
    </row>
    <row r="1226" spans="1:4" x14ac:dyDescent="0.3">
      <c r="A1226" s="316"/>
      <c r="B1226" s="328"/>
      <c r="C1226" s="328"/>
      <c r="D1226" s="328"/>
    </row>
    <row r="1227" spans="1:4" x14ac:dyDescent="0.3">
      <c r="A1227" s="316"/>
      <c r="B1227" s="328"/>
      <c r="C1227" s="328"/>
      <c r="D1227" s="328"/>
    </row>
    <row r="1228" spans="1:4" x14ac:dyDescent="0.3">
      <c r="A1228" s="316"/>
      <c r="B1228" s="328"/>
      <c r="C1228" s="328"/>
      <c r="D1228" s="328"/>
    </row>
    <row r="1229" spans="1:4" x14ac:dyDescent="0.3">
      <c r="A1229" s="316"/>
      <c r="B1229" s="328"/>
      <c r="C1229" s="328"/>
      <c r="D1229" s="328"/>
    </row>
    <row r="1230" spans="1:4" x14ac:dyDescent="0.3">
      <c r="A1230" s="316"/>
      <c r="B1230" s="328"/>
      <c r="C1230" s="328"/>
      <c r="D1230" s="328"/>
    </row>
    <row r="1231" spans="1:4" x14ac:dyDescent="0.3">
      <c r="A1231" s="316"/>
      <c r="B1231" s="328"/>
      <c r="C1231" s="328"/>
      <c r="D1231" s="328"/>
    </row>
    <row r="1232" spans="1:4" x14ac:dyDescent="0.3">
      <c r="A1232" s="316"/>
      <c r="B1232" s="328"/>
      <c r="C1232" s="328"/>
      <c r="D1232" s="328"/>
    </row>
    <row r="1233" spans="1:4" x14ac:dyDescent="0.3">
      <c r="A1233" s="316"/>
      <c r="B1233" s="328"/>
      <c r="C1233" s="328"/>
      <c r="D1233" s="328"/>
    </row>
    <row r="1234" spans="1:4" x14ac:dyDescent="0.3">
      <c r="A1234" s="316"/>
      <c r="B1234" s="328"/>
      <c r="C1234" s="328"/>
      <c r="D1234" s="328"/>
    </row>
    <row r="1235" spans="1:4" x14ac:dyDescent="0.3">
      <c r="A1235" s="316"/>
      <c r="B1235" s="328"/>
      <c r="C1235" s="328"/>
      <c r="D1235" s="328"/>
    </row>
    <row r="1236" spans="1:4" x14ac:dyDescent="0.3">
      <c r="A1236" s="316"/>
      <c r="B1236" s="328"/>
      <c r="C1236" s="328"/>
      <c r="D1236" s="328"/>
    </row>
    <row r="1237" spans="1:4" x14ac:dyDescent="0.3">
      <c r="A1237" s="316"/>
      <c r="B1237" s="328"/>
      <c r="C1237" s="328"/>
      <c r="D1237" s="328"/>
    </row>
    <row r="1238" spans="1:4" x14ac:dyDescent="0.3">
      <c r="A1238" s="316"/>
      <c r="B1238" s="328"/>
      <c r="C1238" s="328"/>
      <c r="D1238" s="328"/>
    </row>
    <row r="1239" spans="1:4" x14ac:dyDescent="0.3">
      <c r="A1239" s="316"/>
      <c r="B1239" s="328"/>
      <c r="C1239" s="328"/>
      <c r="D1239" s="328"/>
    </row>
    <row r="1240" spans="1:4" x14ac:dyDescent="0.3">
      <c r="A1240" s="316"/>
      <c r="B1240" s="328"/>
      <c r="C1240" s="328"/>
      <c r="D1240" s="328"/>
    </row>
    <row r="1241" spans="1:4" x14ac:dyDescent="0.3">
      <c r="A1241" s="316"/>
      <c r="B1241" s="328"/>
      <c r="C1241" s="328"/>
      <c r="D1241" s="328"/>
    </row>
    <row r="1242" spans="1:4" x14ac:dyDescent="0.3">
      <c r="A1242" s="316"/>
      <c r="B1242" s="328"/>
      <c r="C1242" s="328"/>
      <c r="D1242" s="328"/>
    </row>
    <row r="1243" spans="1:4" x14ac:dyDescent="0.3">
      <c r="A1243" s="316"/>
      <c r="B1243" s="328"/>
      <c r="C1243" s="328"/>
      <c r="D1243" s="328"/>
    </row>
    <row r="1244" spans="1:4" x14ac:dyDescent="0.3">
      <c r="A1244" s="316"/>
      <c r="B1244" s="328"/>
      <c r="C1244" s="328"/>
      <c r="D1244" s="328"/>
    </row>
    <row r="1245" spans="1:4" x14ac:dyDescent="0.3">
      <c r="A1245" s="316"/>
      <c r="B1245" s="328"/>
      <c r="C1245" s="328"/>
      <c r="D1245" s="328"/>
    </row>
    <row r="1246" spans="1:4" x14ac:dyDescent="0.3">
      <c r="A1246" s="316"/>
      <c r="B1246" s="328"/>
      <c r="C1246" s="328"/>
      <c r="D1246" s="328"/>
    </row>
    <row r="1247" spans="1:4" x14ac:dyDescent="0.3">
      <c r="A1247" s="316"/>
      <c r="B1247" s="328"/>
      <c r="C1247" s="328"/>
      <c r="D1247" s="328"/>
    </row>
    <row r="1248" spans="1:4" x14ac:dyDescent="0.3">
      <c r="A1248" s="316"/>
      <c r="B1248" s="328"/>
      <c r="C1248" s="328"/>
      <c r="D1248" s="328"/>
    </row>
    <row r="1249" spans="1:4" x14ac:dyDescent="0.3">
      <c r="A1249" s="316"/>
      <c r="B1249" s="328"/>
      <c r="C1249" s="328"/>
      <c r="D1249" s="328"/>
    </row>
    <row r="1250" spans="1:4" x14ac:dyDescent="0.3">
      <c r="A1250" s="316"/>
      <c r="B1250" s="328"/>
      <c r="C1250" s="328"/>
      <c r="D1250" s="328"/>
    </row>
    <row r="1251" spans="1:4" x14ac:dyDescent="0.3">
      <c r="A1251" s="316"/>
      <c r="B1251" s="328"/>
      <c r="C1251" s="328"/>
      <c r="D1251" s="328"/>
    </row>
    <row r="1252" spans="1:4" x14ac:dyDescent="0.3">
      <c r="A1252" s="316"/>
      <c r="B1252" s="328"/>
      <c r="C1252" s="328"/>
      <c r="D1252" s="328"/>
    </row>
    <row r="1253" spans="1:4" x14ac:dyDescent="0.3">
      <c r="A1253" s="316"/>
      <c r="B1253" s="328"/>
      <c r="C1253" s="328"/>
      <c r="D1253" s="328"/>
    </row>
    <row r="1254" spans="1:4" x14ac:dyDescent="0.3">
      <c r="A1254" s="316"/>
      <c r="B1254" s="328"/>
      <c r="C1254" s="328"/>
      <c r="D1254" s="328"/>
    </row>
    <row r="1255" spans="1:4" x14ac:dyDescent="0.3">
      <c r="A1255" s="316"/>
      <c r="B1255" s="328"/>
      <c r="C1255" s="328"/>
      <c r="D1255" s="328"/>
    </row>
    <row r="1256" spans="1:4" x14ac:dyDescent="0.3">
      <c r="A1256" s="316"/>
      <c r="B1256" s="328"/>
      <c r="C1256" s="328"/>
      <c r="D1256" s="328"/>
    </row>
    <row r="1257" spans="1:4" x14ac:dyDescent="0.3">
      <c r="A1257" s="316"/>
      <c r="B1257" s="328"/>
      <c r="C1257" s="328"/>
      <c r="D1257" s="328"/>
    </row>
    <row r="1258" spans="1:4" x14ac:dyDescent="0.3">
      <c r="A1258" s="316"/>
      <c r="B1258" s="328"/>
      <c r="C1258" s="328"/>
      <c r="D1258" s="328"/>
    </row>
    <row r="1259" spans="1:4" x14ac:dyDescent="0.3">
      <c r="A1259" s="316"/>
      <c r="B1259" s="328"/>
      <c r="C1259" s="328"/>
      <c r="D1259" s="328"/>
    </row>
    <row r="1260" spans="1:4" x14ac:dyDescent="0.3">
      <c r="A1260" s="316"/>
      <c r="B1260" s="328"/>
      <c r="C1260" s="328"/>
      <c r="D1260" s="328"/>
    </row>
    <row r="1261" spans="1:4" x14ac:dyDescent="0.3">
      <c r="A1261" s="316"/>
      <c r="B1261" s="328"/>
      <c r="C1261" s="328"/>
      <c r="D1261" s="328"/>
    </row>
    <row r="1262" spans="1:4" x14ac:dyDescent="0.3">
      <c r="A1262" s="316"/>
      <c r="B1262" s="328"/>
      <c r="C1262" s="328"/>
      <c r="D1262" s="328"/>
    </row>
    <row r="1263" spans="1:4" x14ac:dyDescent="0.3">
      <c r="A1263" s="316"/>
      <c r="B1263" s="328"/>
      <c r="C1263" s="328"/>
      <c r="D1263" s="328"/>
    </row>
    <row r="1264" spans="1:4" x14ac:dyDescent="0.3">
      <c r="A1264" s="316"/>
      <c r="B1264" s="328"/>
      <c r="C1264" s="328"/>
      <c r="D1264" s="328"/>
    </row>
    <row r="1265" spans="1:4" x14ac:dyDescent="0.3">
      <c r="A1265" s="316"/>
      <c r="B1265" s="328"/>
      <c r="C1265" s="328"/>
      <c r="D1265" s="328"/>
    </row>
    <row r="1266" spans="1:4" x14ac:dyDescent="0.3">
      <c r="A1266" s="316"/>
      <c r="B1266" s="328"/>
      <c r="C1266" s="328"/>
      <c r="D1266" s="328"/>
    </row>
    <row r="1267" spans="1:4" x14ac:dyDescent="0.3">
      <c r="A1267" s="316"/>
      <c r="B1267" s="328"/>
      <c r="C1267" s="328"/>
      <c r="D1267" s="328"/>
    </row>
    <row r="1268" spans="1:4" x14ac:dyDescent="0.3">
      <c r="A1268" s="316"/>
      <c r="B1268" s="328"/>
      <c r="C1268" s="328"/>
      <c r="D1268" s="328"/>
    </row>
    <row r="1269" spans="1:4" x14ac:dyDescent="0.3">
      <c r="A1269" s="316"/>
      <c r="B1269" s="328"/>
      <c r="C1269" s="328"/>
      <c r="D1269" s="328"/>
    </row>
    <row r="1270" spans="1:4" x14ac:dyDescent="0.3">
      <c r="A1270" s="316"/>
      <c r="B1270" s="328"/>
      <c r="C1270" s="328"/>
      <c r="D1270" s="328"/>
    </row>
    <row r="1271" spans="1:4" x14ac:dyDescent="0.3">
      <c r="A1271" s="316"/>
      <c r="B1271" s="328"/>
      <c r="C1271" s="328"/>
      <c r="D1271" s="328"/>
    </row>
    <row r="1272" spans="1:4" x14ac:dyDescent="0.3">
      <c r="A1272" s="316"/>
      <c r="B1272" s="328"/>
      <c r="C1272" s="328"/>
      <c r="D1272" s="328"/>
    </row>
    <row r="1273" spans="1:4" x14ac:dyDescent="0.3">
      <c r="A1273" s="316"/>
      <c r="B1273" s="328"/>
      <c r="C1273" s="328"/>
      <c r="D1273" s="328"/>
    </row>
    <row r="1274" spans="1:4" x14ac:dyDescent="0.3">
      <c r="A1274" s="316"/>
      <c r="B1274" s="328"/>
      <c r="C1274" s="328"/>
      <c r="D1274" s="328"/>
    </row>
    <row r="1275" spans="1:4" x14ac:dyDescent="0.3">
      <c r="A1275" s="316"/>
      <c r="B1275" s="328"/>
      <c r="C1275" s="328"/>
      <c r="D1275" s="328"/>
    </row>
    <row r="1276" spans="1:4" x14ac:dyDescent="0.3">
      <c r="A1276" s="316"/>
      <c r="B1276" s="328"/>
      <c r="C1276" s="328"/>
      <c r="D1276" s="328"/>
    </row>
    <row r="1277" spans="1:4" x14ac:dyDescent="0.3">
      <c r="A1277" s="316"/>
      <c r="B1277" s="328"/>
      <c r="C1277" s="328"/>
      <c r="D1277" s="328"/>
    </row>
    <row r="1278" spans="1:4" x14ac:dyDescent="0.3">
      <c r="A1278" s="316"/>
      <c r="B1278" s="328"/>
      <c r="C1278" s="328"/>
      <c r="D1278" s="328"/>
    </row>
    <row r="1279" spans="1:4" x14ac:dyDescent="0.3">
      <c r="A1279" s="316"/>
      <c r="B1279" s="328"/>
      <c r="C1279" s="328"/>
      <c r="D1279" s="328"/>
    </row>
    <row r="1280" spans="1:4" x14ac:dyDescent="0.3">
      <c r="A1280" s="316"/>
      <c r="B1280" s="328"/>
      <c r="C1280" s="328"/>
      <c r="D1280" s="328"/>
    </row>
    <row r="1281" spans="1:4" x14ac:dyDescent="0.3">
      <c r="A1281" s="316"/>
      <c r="B1281" s="328"/>
      <c r="C1281" s="328"/>
      <c r="D1281" s="328"/>
    </row>
    <row r="1282" spans="1:4" x14ac:dyDescent="0.3">
      <c r="A1282" s="316"/>
      <c r="B1282" s="328"/>
      <c r="C1282" s="328"/>
      <c r="D1282" s="328"/>
    </row>
    <row r="1283" spans="1:4" x14ac:dyDescent="0.3">
      <c r="A1283" s="316"/>
      <c r="B1283" s="328"/>
      <c r="C1283" s="328"/>
      <c r="D1283" s="328"/>
    </row>
    <row r="1284" spans="1:4" x14ac:dyDescent="0.3">
      <c r="A1284" s="316"/>
      <c r="B1284" s="328"/>
      <c r="C1284" s="328"/>
      <c r="D1284" s="328"/>
    </row>
    <row r="1285" spans="1:4" x14ac:dyDescent="0.3">
      <c r="A1285" s="316"/>
      <c r="B1285" s="328"/>
      <c r="C1285" s="328"/>
      <c r="D1285" s="328"/>
    </row>
    <row r="1286" spans="1:4" x14ac:dyDescent="0.3">
      <c r="A1286" s="316"/>
      <c r="B1286" s="328"/>
      <c r="C1286" s="328"/>
      <c r="D1286" s="328"/>
    </row>
    <row r="1287" spans="1:4" x14ac:dyDescent="0.3">
      <c r="A1287" s="316"/>
      <c r="B1287" s="328"/>
      <c r="C1287" s="328"/>
      <c r="D1287" s="328"/>
    </row>
    <row r="1288" spans="1:4" x14ac:dyDescent="0.3">
      <c r="A1288" s="316"/>
      <c r="B1288" s="328"/>
      <c r="C1288" s="328"/>
      <c r="D1288" s="328"/>
    </row>
    <row r="1289" spans="1:4" x14ac:dyDescent="0.3">
      <c r="A1289" s="316"/>
      <c r="B1289" s="328"/>
      <c r="C1289" s="328"/>
      <c r="D1289" s="328"/>
    </row>
    <row r="1290" spans="1:4" x14ac:dyDescent="0.3">
      <c r="A1290" s="316"/>
      <c r="B1290" s="328"/>
      <c r="C1290" s="328"/>
      <c r="D1290" s="328"/>
    </row>
    <row r="1291" spans="1:4" x14ac:dyDescent="0.3">
      <c r="A1291" s="316"/>
      <c r="B1291" s="328"/>
      <c r="C1291" s="328"/>
      <c r="D1291" s="328"/>
    </row>
    <row r="1292" spans="1:4" x14ac:dyDescent="0.3">
      <c r="A1292" s="316"/>
      <c r="B1292" s="328"/>
      <c r="C1292" s="328"/>
      <c r="D1292" s="328"/>
    </row>
    <row r="1293" spans="1:4" x14ac:dyDescent="0.3">
      <c r="A1293" s="316"/>
      <c r="B1293" s="328"/>
      <c r="C1293" s="328"/>
      <c r="D1293" s="328"/>
    </row>
    <row r="1294" spans="1:4" x14ac:dyDescent="0.3">
      <c r="A1294" s="316"/>
      <c r="B1294" s="328"/>
      <c r="C1294" s="328"/>
      <c r="D1294" s="328"/>
    </row>
    <row r="1295" spans="1:4" x14ac:dyDescent="0.3">
      <c r="A1295" s="316"/>
      <c r="B1295" s="328"/>
      <c r="C1295" s="328"/>
      <c r="D1295" s="328"/>
    </row>
    <row r="1296" spans="1:4" x14ac:dyDescent="0.3">
      <c r="A1296" s="316"/>
      <c r="B1296" s="328"/>
      <c r="C1296" s="328"/>
      <c r="D1296" s="328"/>
    </row>
    <row r="1297" spans="1:4" x14ac:dyDescent="0.3">
      <c r="A1297" s="316"/>
      <c r="B1297" s="328"/>
      <c r="C1297" s="328"/>
      <c r="D1297" s="328"/>
    </row>
    <row r="1298" spans="1:4" x14ac:dyDescent="0.3">
      <c r="A1298" s="316"/>
      <c r="B1298" s="328"/>
      <c r="C1298" s="328"/>
      <c r="D1298" s="328"/>
    </row>
    <row r="1299" spans="1:4" x14ac:dyDescent="0.3">
      <c r="A1299" s="316"/>
      <c r="B1299" s="328"/>
      <c r="C1299" s="328"/>
      <c r="D1299" s="328"/>
    </row>
    <row r="1300" spans="1:4" x14ac:dyDescent="0.3">
      <c r="A1300" s="316"/>
      <c r="B1300" s="328"/>
      <c r="C1300" s="328"/>
      <c r="D1300" s="328"/>
    </row>
    <row r="1301" spans="1:4" x14ac:dyDescent="0.3">
      <c r="A1301" s="316"/>
      <c r="B1301" s="328"/>
      <c r="C1301" s="328"/>
      <c r="D1301" s="328"/>
    </row>
    <row r="1302" spans="1:4" x14ac:dyDescent="0.3">
      <c r="A1302" s="316"/>
      <c r="B1302" s="328"/>
      <c r="C1302" s="328"/>
      <c r="D1302" s="328"/>
    </row>
    <row r="1303" spans="1:4" x14ac:dyDescent="0.3">
      <c r="A1303" s="316"/>
      <c r="B1303" s="328"/>
      <c r="C1303" s="328"/>
      <c r="D1303" s="328"/>
    </row>
    <row r="1304" spans="1:4" x14ac:dyDescent="0.3">
      <c r="A1304" s="316"/>
      <c r="B1304" s="328"/>
      <c r="C1304" s="328"/>
      <c r="D1304" s="328"/>
    </row>
    <row r="1305" spans="1:4" x14ac:dyDescent="0.3">
      <c r="A1305" s="316"/>
      <c r="B1305" s="328"/>
      <c r="C1305" s="328"/>
      <c r="D1305" s="328"/>
    </row>
    <row r="1306" spans="1:4" x14ac:dyDescent="0.3">
      <c r="A1306" s="316"/>
      <c r="B1306" s="328"/>
      <c r="C1306" s="328"/>
      <c r="D1306" s="328"/>
    </row>
    <row r="1307" spans="1:4" x14ac:dyDescent="0.3">
      <c r="A1307" s="316"/>
      <c r="B1307" s="328"/>
      <c r="C1307" s="328"/>
      <c r="D1307" s="328"/>
    </row>
    <row r="1308" spans="1:4" x14ac:dyDescent="0.3">
      <c r="A1308" s="316"/>
      <c r="B1308" s="328"/>
      <c r="C1308" s="328"/>
      <c r="D1308" s="328"/>
    </row>
    <row r="1309" spans="1:4" x14ac:dyDescent="0.3">
      <c r="A1309" s="316"/>
      <c r="B1309" s="328"/>
      <c r="C1309" s="328"/>
      <c r="D1309" s="328"/>
    </row>
    <row r="1310" spans="1:4" x14ac:dyDescent="0.3">
      <c r="A1310" s="316"/>
      <c r="B1310" s="328"/>
      <c r="C1310" s="328"/>
      <c r="D1310" s="328"/>
    </row>
    <row r="1311" spans="1:4" x14ac:dyDescent="0.3">
      <c r="A1311" s="316"/>
      <c r="B1311" s="328"/>
      <c r="C1311" s="328"/>
      <c r="D1311" s="328"/>
    </row>
    <row r="1312" spans="1:4" x14ac:dyDescent="0.3">
      <c r="A1312" s="316"/>
      <c r="B1312" s="328"/>
      <c r="C1312" s="328"/>
      <c r="D1312" s="328"/>
    </row>
    <row r="1313" spans="1:4" x14ac:dyDescent="0.3">
      <c r="A1313" s="316"/>
      <c r="B1313" s="328"/>
      <c r="C1313" s="328"/>
      <c r="D1313" s="328"/>
    </row>
    <row r="1314" spans="1:4" x14ac:dyDescent="0.3">
      <c r="A1314" s="316"/>
      <c r="B1314" s="328"/>
      <c r="C1314" s="328"/>
      <c r="D1314" s="328"/>
    </row>
    <row r="1315" spans="1:4" x14ac:dyDescent="0.3">
      <c r="A1315" s="316"/>
      <c r="B1315" s="328"/>
      <c r="C1315" s="328"/>
      <c r="D1315" s="328"/>
    </row>
    <row r="1316" spans="1:4" x14ac:dyDescent="0.3">
      <c r="A1316" s="316"/>
      <c r="B1316" s="328"/>
      <c r="C1316" s="328"/>
      <c r="D1316" s="328"/>
    </row>
    <row r="1317" spans="1:4" x14ac:dyDescent="0.3">
      <c r="A1317" s="316"/>
      <c r="B1317" s="328"/>
      <c r="C1317" s="328"/>
      <c r="D1317" s="328"/>
    </row>
    <row r="1318" spans="1:4" x14ac:dyDescent="0.3">
      <c r="A1318" s="316"/>
      <c r="B1318" s="328"/>
      <c r="C1318" s="328"/>
      <c r="D1318" s="328"/>
    </row>
    <row r="1319" spans="1:4" x14ac:dyDescent="0.3">
      <c r="A1319" s="316"/>
      <c r="B1319" s="328"/>
      <c r="C1319" s="328"/>
      <c r="D1319" s="328"/>
    </row>
    <row r="1320" spans="1:4" x14ac:dyDescent="0.3">
      <c r="A1320" s="316"/>
      <c r="B1320" s="328"/>
      <c r="C1320" s="328"/>
      <c r="D1320" s="328"/>
    </row>
    <row r="1321" spans="1:4" x14ac:dyDescent="0.3">
      <c r="A1321" s="316"/>
      <c r="B1321" s="328"/>
      <c r="C1321" s="328"/>
      <c r="D1321" s="328"/>
    </row>
    <row r="1322" spans="1:4" x14ac:dyDescent="0.3">
      <c r="A1322" s="316"/>
      <c r="B1322" s="328"/>
      <c r="C1322" s="328"/>
      <c r="D1322" s="328"/>
    </row>
    <row r="1323" spans="1:4" x14ac:dyDescent="0.3">
      <c r="A1323" s="316"/>
      <c r="B1323" s="328"/>
      <c r="C1323" s="328"/>
      <c r="D1323" s="328"/>
    </row>
    <row r="1324" spans="1:4" x14ac:dyDescent="0.3">
      <c r="A1324" s="316"/>
      <c r="B1324" s="328"/>
      <c r="C1324" s="328"/>
      <c r="D1324" s="328"/>
    </row>
    <row r="1325" spans="1:4" x14ac:dyDescent="0.3">
      <c r="A1325" s="316"/>
      <c r="B1325" s="328"/>
      <c r="C1325" s="328"/>
      <c r="D1325" s="328"/>
    </row>
    <row r="1326" spans="1:4" x14ac:dyDescent="0.3">
      <c r="A1326" s="316"/>
      <c r="B1326" s="328"/>
      <c r="C1326" s="328"/>
      <c r="D1326" s="328"/>
    </row>
    <row r="1327" spans="1:4" x14ac:dyDescent="0.3">
      <c r="A1327" s="316"/>
      <c r="B1327" s="328"/>
      <c r="C1327" s="328"/>
      <c r="D1327" s="328"/>
    </row>
    <row r="1328" spans="1:4" x14ac:dyDescent="0.3">
      <c r="A1328" s="316"/>
      <c r="B1328" s="328"/>
      <c r="C1328" s="328"/>
      <c r="D1328" s="328"/>
    </row>
    <row r="1329" spans="1:4" x14ac:dyDescent="0.3">
      <c r="A1329" s="316"/>
      <c r="B1329" s="328"/>
      <c r="C1329" s="328"/>
      <c r="D1329" s="328"/>
    </row>
    <row r="1330" spans="1:4" x14ac:dyDescent="0.3">
      <c r="A1330" s="316"/>
      <c r="B1330" s="328"/>
      <c r="C1330" s="328"/>
      <c r="D1330" s="328"/>
    </row>
    <row r="1331" spans="1:4" x14ac:dyDescent="0.3">
      <c r="A1331" s="316"/>
      <c r="B1331" s="328"/>
      <c r="C1331" s="328"/>
      <c r="D1331" s="328"/>
    </row>
    <row r="1332" spans="1:4" x14ac:dyDescent="0.3">
      <c r="A1332" s="316"/>
      <c r="B1332" s="328"/>
      <c r="C1332" s="328"/>
      <c r="D1332" s="328"/>
    </row>
    <row r="1333" spans="1:4" x14ac:dyDescent="0.3">
      <c r="A1333" s="316"/>
      <c r="B1333" s="328"/>
      <c r="C1333" s="328"/>
      <c r="D1333" s="328"/>
    </row>
    <row r="1334" spans="1:4" x14ac:dyDescent="0.3">
      <c r="A1334" s="316"/>
      <c r="B1334" s="328"/>
      <c r="C1334" s="328"/>
      <c r="D1334" s="328"/>
    </row>
    <row r="1335" spans="1:4" x14ac:dyDescent="0.3">
      <c r="A1335" s="316"/>
      <c r="B1335" s="328"/>
      <c r="C1335" s="328"/>
      <c r="D1335" s="328"/>
    </row>
    <row r="1336" spans="1:4" x14ac:dyDescent="0.3">
      <c r="A1336" s="316"/>
      <c r="B1336" s="328"/>
      <c r="C1336" s="328"/>
      <c r="D1336" s="328"/>
    </row>
    <row r="1337" spans="1:4" x14ac:dyDescent="0.3">
      <c r="A1337" s="316"/>
      <c r="B1337" s="328"/>
      <c r="C1337" s="328"/>
      <c r="D1337" s="328"/>
    </row>
    <row r="1338" spans="1:4" x14ac:dyDescent="0.3">
      <c r="A1338" s="316"/>
      <c r="B1338" s="328"/>
      <c r="C1338" s="328"/>
      <c r="D1338" s="328"/>
    </row>
    <row r="1339" spans="1:4" x14ac:dyDescent="0.3">
      <c r="A1339" s="316"/>
      <c r="B1339" s="328"/>
      <c r="C1339" s="328"/>
      <c r="D1339" s="328"/>
    </row>
    <row r="1340" spans="1:4" x14ac:dyDescent="0.3">
      <c r="A1340" s="316"/>
      <c r="B1340" s="328"/>
      <c r="C1340" s="328"/>
      <c r="D1340" s="328"/>
    </row>
    <row r="1341" spans="1:4" x14ac:dyDescent="0.3">
      <c r="A1341" s="316"/>
      <c r="B1341" s="328"/>
      <c r="C1341" s="328"/>
      <c r="D1341" s="328"/>
    </row>
    <row r="1342" spans="1:4" x14ac:dyDescent="0.3">
      <c r="A1342" s="316"/>
      <c r="B1342" s="328"/>
      <c r="C1342" s="328"/>
      <c r="D1342" s="328"/>
    </row>
    <row r="1343" spans="1:4" x14ac:dyDescent="0.3">
      <c r="A1343" s="316"/>
      <c r="B1343" s="328"/>
      <c r="C1343" s="328"/>
      <c r="D1343" s="328"/>
    </row>
    <row r="1344" spans="1:4" x14ac:dyDescent="0.3">
      <c r="A1344" s="316"/>
      <c r="B1344" s="328"/>
      <c r="C1344" s="328"/>
      <c r="D1344" s="328"/>
    </row>
    <row r="1345" spans="1:4" x14ac:dyDescent="0.3">
      <c r="A1345" s="316"/>
      <c r="B1345" s="328"/>
      <c r="C1345" s="328"/>
      <c r="D1345" s="328"/>
    </row>
    <row r="1346" spans="1:4" x14ac:dyDescent="0.3">
      <c r="A1346" s="316"/>
      <c r="B1346" s="328"/>
      <c r="C1346" s="328"/>
      <c r="D1346" s="328"/>
    </row>
    <row r="1347" spans="1:4" x14ac:dyDescent="0.3">
      <c r="A1347" s="316"/>
      <c r="B1347" s="328"/>
      <c r="C1347" s="328"/>
      <c r="D1347" s="328"/>
    </row>
    <row r="1348" spans="1:4" x14ac:dyDescent="0.3">
      <c r="A1348" s="316"/>
      <c r="B1348" s="328"/>
      <c r="C1348" s="328"/>
      <c r="D1348" s="328"/>
    </row>
    <row r="1349" spans="1:4" x14ac:dyDescent="0.3">
      <c r="A1349" s="316"/>
      <c r="B1349" s="328"/>
      <c r="C1349" s="328"/>
      <c r="D1349" s="328"/>
    </row>
    <row r="1350" spans="1:4" x14ac:dyDescent="0.3">
      <c r="A1350" s="316"/>
      <c r="B1350" s="328"/>
      <c r="C1350" s="328"/>
      <c r="D1350" s="328"/>
    </row>
    <row r="1351" spans="1:4" x14ac:dyDescent="0.3">
      <c r="A1351" s="316"/>
      <c r="B1351" s="328"/>
      <c r="C1351" s="328"/>
      <c r="D1351" s="328"/>
    </row>
    <row r="1352" spans="1:4" x14ac:dyDescent="0.3">
      <c r="A1352" s="316"/>
      <c r="B1352" s="328"/>
      <c r="C1352" s="328"/>
      <c r="D1352" s="328"/>
    </row>
    <row r="1353" spans="1:4" x14ac:dyDescent="0.3">
      <c r="A1353" s="316"/>
      <c r="B1353" s="328"/>
      <c r="C1353" s="328"/>
      <c r="D1353" s="328"/>
    </row>
    <row r="1354" spans="1:4" x14ac:dyDescent="0.3">
      <c r="A1354" s="316"/>
      <c r="B1354" s="328"/>
      <c r="C1354" s="328"/>
      <c r="D1354" s="328"/>
    </row>
    <row r="1355" spans="1:4" x14ac:dyDescent="0.3">
      <c r="A1355" s="316"/>
      <c r="B1355" s="328"/>
      <c r="C1355" s="328"/>
      <c r="D1355" s="328"/>
    </row>
    <row r="1356" spans="1:4" x14ac:dyDescent="0.3">
      <c r="A1356" s="316"/>
      <c r="B1356" s="328"/>
      <c r="C1356" s="328"/>
      <c r="D1356" s="328"/>
    </row>
    <row r="1357" spans="1:4" x14ac:dyDescent="0.3">
      <c r="A1357" s="316"/>
      <c r="B1357" s="328"/>
      <c r="C1357" s="328"/>
      <c r="D1357" s="328"/>
    </row>
    <row r="1358" spans="1:4" x14ac:dyDescent="0.3">
      <c r="A1358" s="316"/>
      <c r="B1358" s="328"/>
      <c r="C1358" s="328"/>
      <c r="D1358" s="328"/>
    </row>
    <row r="1359" spans="1:4" x14ac:dyDescent="0.3">
      <c r="A1359" s="316"/>
      <c r="B1359" s="328"/>
      <c r="C1359" s="328"/>
      <c r="D1359" s="328"/>
    </row>
    <row r="1360" spans="1:4" x14ac:dyDescent="0.3">
      <c r="A1360" s="316"/>
      <c r="B1360" s="328"/>
      <c r="C1360" s="328"/>
      <c r="D1360" s="328"/>
    </row>
    <row r="1361" spans="1:4" x14ac:dyDescent="0.3">
      <c r="A1361" s="316"/>
      <c r="B1361" s="328"/>
      <c r="C1361" s="328"/>
      <c r="D1361" s="328"/>
    </row>
    <row r="1362" spans="1:4" x14ac:dyDescent="0.3">
      <c r="A1362" s="316"/>
      <c r="B1362" s="328"/>
      <c r="C1362" s="328"/>
      <c r="D1362" s="328"/>
    </row>
    <row r="1363" spans="1:4" x14ac:dyDescent="0.3">
      <c r="A1363" s="316"/>
      <c r="B1363" s="328"/>
      <c r="C1363" s="328"/>
      <c r="D1363" s="328"/>
    </row>
    <row r="1364" spans="1:4" x14ac:dyDescent="0.3">
      <c r="A1364" s="316"/>
      <c r="B1364" s="328"/>
      <c r="C1364" s="328"/>
      <c r="D1364" s="328"/>
    </row>
    <row r="1365" spans="1:4" x14ac:dyDescent="0.3">
      <c r="A1365" s="316"/>
      <c r="B1365" s="328"/>
      <c r="C1365" s="328"/>
      <c r="D1365" s="328"/>
    </row>
    <row r="1366" spans="1:4" x14ac:dyDescent="0.3">
      <c r="A1366" s="316"/>
      <c r="B1366" s="328"/>
      <c r="C1366" s="328"/>
      <c r="D1366" s="328"/>
    </row>
    <row r="1367" spans="1:4" x14ac:dyDescent="0.3">
      <c r="A1367" s="316"/>
      <c r="B1367" s="328"/>
      <c r="C1367" s="328"/>
      <c r="D1367" s="328"/>
    </row>
    <row r="1368" spans="1:4" x14ac:dyDescent="0.3">
      <c r="A1368" s="316"/>
      <c r="B1368" s="328"/>
      <c r="C1368" s="328"/>
      <c r="D1368" s="328"/>
    </row>
    <row r="1369" spans="1:4" x14ac:dyDescent="0.3">
      <c r="A1369" s="316"/>
      <c r="B1369" s="328"/>
      <c r="C1369" s="328"/>
      <c r="D1369" s="328"/>
    </row>
    <row r="1370" spans="1:4" x14ac:dyDescent="0.3">
      <c r="A1370" s="316"/>
      <c r="B1370" s="328"/>
      <c r="C1370" s="328"/>
      <c r="D1370" s="328"/>
    </row>
    <row r="1371" spans="1:4" x14ac:dyDescent="0.3">
      <c r="A1371" s="316"/>
      <c r="B1371" s="328"/>
      <c r="C1371" s="328"/>
      <c r="D1371" s="328"/>
    </row>
    <row r="1372" spans="1:4" x14ac:dyDescent="0.3">
      <c r="A1372" s="316"/>
      <c r="B1372" s="328"/>
      <c r="C1372" s="328"/>
      <c r="D1372" s="328"/>
    </row>
    <row r="1373" spans="1:4" x14ac:dyDescent="0.3">
      <c r="A1373" s="316"/>
      <c r="B1373" s="328"/>
      <c r="C1373" s="328"/>
      <c r="D1373" s="328"/>
    </row>
    <row r="1374" spans="1:4" x14ac:dyDescent="0.3">
      <c r="A1374" s="316"/>
      <c r="B1374" s="328"/>
      <c r="C1374" s="328"/>
      <c r="D1374" s="328"/>
    </row>
    <row r="1375" spans="1:4" x14ac:dyDescent="0.3">
      <c r="A1375" s="316"/>
      <c r="B1375" s="328"/>
      <c r="C1375" s="328"/>
      <c r="D1375" s="328"/>
    </row>
    <row r="1376" spans="1:4" x14ac:dyDescent="0.3">
      <c r="A1376" s="316"/>
      <c r="B1376" s="328"/>
      <c r="C1376" s="328"/>
      <c r="D1376" s="328"/>
    </row>
    <row r="1377" spans="1:4" x14ac:dyDescent="0.3">
      <c r="A1377" s="316"/>
      <c r="B1377" s="328"/>
      <c r="C1377" s="328"/>
      <c r="D1377" s="328"/>
    </row>
    <row r="1378" spans="1:4" x14ac:dyDescent="0.3">
      <c r="A1378" s="316"/>
      <c r="B1378" s="328"/>
      <c r="C1378" s="328"/>
      <c r="D1378" s="328"/>
    </row>
    <row r="1379" spans="1:4" x14ac:dyDescent="0.3">
      <c r="A1379" s="316"/>
      <c r="B1379" s="328"/>
      <c r="C1379" s="328"/>
      <c r="D1379" s="328"/>
    </row>
    <row r="1380" spans="1:4" x14ac:dyDescent="0.3">
      <c r="A1380" s="316"/>
      <c r="B1380" s="328"/>
      <c r="C1380" s="328"/>
      <c r="D1380" s="328"/>
    </row>
    <row r="1381" spans="1:4" x14ac:dyDescent="0.3">
      <c r="A1381" s="316"/>
      <c r="B1381" s="328"/>
      <c r="C1381" s="328"/>
      <c r="D1381" s="328"/>
    </row>
    <row r="1382" spans="1:4" x14ac:dyDescent="0.3">
      <c r="A1382" s="316"/>
      <c r="B1382" s="328"/>
      <c r="C1382" s="328"/>
      <c r="D1382" s="328"/>
    </row>
    <row r="1383" spans="1:4" x14ac:dyDescent="0.3">
      <c r="A1383" s="316"/>
      <c r="B1383" s="328"/>
      <c r="C1383" s="328"/>
      <c r="D1383" s="328"/>
    </row>
    <row r="1384" spans="1:4" x14ac:dyDescent="0.3">
      <c r="A1384" s="316"/>
      <c r="B1384" s="328"/>
      <c r="C1384" s="328"/>
      <c r="D1384" s="328"/>
    </row>
    <row r="1385" spans="1:4" x14ac:dyDescent="0.3">
      <c r="A1385" s="316"/>
      <c r="B1385" s="328"/>
      <c r="C1385" s="328"/>
      <c r="D1385" s="328"/>
    </row>
    <row r="1386" spans="1:4" x14ac:dyDescent="0.3">
      <c r="A1386" s="316"/>
      <c r="B1386" s="328"/>
      <c r="C1386" s="328"/>
      <c r="D1386" s="328"/>
    </row>
    <row r="1387" spans="1:4" x14ac:dyDescent="0.3">
      <c r="A1387" s="316"/>
      <c r="B1387" s="328"/>
      <c r="C1387" s="328"/>
      <c r="D1387" s="328"/>
    </row>
    <row r="1388" spans="1:4" x14ac:dyDescent="0.3">
      <c r="A1388" s="316"/>
      <c r="B1388" s="328"/>
      <c r="C1388" s="328"/>
      <c r="D1388" s="328"/>
    </row>
    <row r="1389" spans="1:4" x14ac:dyDescent="0.3">
      <c r="A1389" s="316"/>
      <c r="B1389" s="328"/>
      <c r="C1389" s="328"/>
      <c r="D1389" s="328"/>
    </row>
    <row r="1390" spans="1:4" x14ac:dyDescent="0.3">
      <c r="A1390" s="316"/>
      <c r="B1390" s="328"/>
      <c r="C1390" s="328"/>
      <c r="D1390" s="328"/>
    </row>
    <row r="1391" spans="1:4" x14ac:dyDescent="0.3">
      <c r="A1391" s="316"/>
      <c r="B1391" s="328"/>
      <c r="C1391" s="328"/>
      <c r="D1391" s="328"/>
    </row>
    <row r="1392" spans="1:4" x14ac:dyDescent="0.3">
      <c r="A1392" s="316"/>
      <c r="B1392" s="328"/>
      <c r="C1392" s="328"/>
      <c r="D1392" s="328"/>
    </row>
    <row r="1393" spans="1:4" x14ac:dyDescent="0.3">
      <c r="A1393" s="316"/>
      <c r="B1393" s="328"/>
      <c r="C1393" s="328"/>
      <c r="D1393" s="328"/>
    </row>
    <row r="1394" spans="1:4" x14ac:dyDescent="0.3">
      <c r="A1394" s="316"/>
      <c r="B1394" s="328"/>
      <c r="C1394" s="328"/>
      <c r="D1394" s="328"/>
    </row>
    <row r="1395" spans="1:4" x14ac:dyDescent="0.3">
      <c r="A1395" s="316"/>
      <c r="B1395" s="328"/>
      <c r="C1395" s="328"/>
      <c r="D1395" s="328"/>
    </row>
    <row r="1396" spans="1:4" x14ac:dyDescent="0.3">
      <c r="A1396" s="316"/>
      <c r="B1396" s="328"/>
      <c r="C1396" s="328"/>
      <c r="D1396" s="328"/>
    </row>
    <row r="1397" spans="1:4" x14ac:dyDescent="0.3">
      <c r="A1397" s="316"/>
      <c r="B1397" s="328"/>
      <c r="C1397" s="328"/>
      <c r="D1397" s="328"/>
    </row>
    <row r="1398" spans="1:4" x14ac:dyDescent="0.3">
      <c r="A1398" s="316"/>
      <c r="B1398" s="328"/>
      <c r="C1398" s="328"/>
      <c r="D1398" s="328"/>
    </row>
    <row r="1399" spans="1:4" x14ac:dyDescent="0.3">
      <c r="A1399" s="316"/>
      <c r="B1399" s="328"/>
      <c r="C1399" s="328"/>
      <c r="D1399" s="328"/>
    </row>
    <row r="1400" spans="1:4" x14ac:dyDescent="0.3">
      <c r="A1400" s="316"/>
      <c r="B1400" s="328"/>
      <c r="C1400" s="328"/>
      <c r="D1400" s="328"/>
    </row>
    <row r="1401" spans="1:4" x14ac:dyDescent="0.3">
      <c r="A1401" s="316"/>
      <c r="B1401" s="328"/>
      <c r="C1401" s="328"/>
      <c r="D1401" s="328"/>
    </row>
    <row r="1402" spans="1:4" x14ac:dyDescent="0.3">
      <c r="A1402" s="316"/>
      <c r="B1402" s="328"/>
      <c r="C1402" s="328"/>
      <c r="D1402" s="328"/>
    </row>
    <row r="1403" spans="1:4" x14ac:dyDescent="0.3">
      <c r="A1403" s="316"/>
      <c r="B1403" s="328"/>
      <c r="C1403" s="328"/>
      <c r="D1403" s="328"/>
    </row>
    <row r="1404" spans="1:4" x14ac:dyDescent="0.3">
      <c r="A1404" s="316"/>
      <c r="B1404" s="328"/>
      <c r="C1404" s="328"/>
      <c r="D1404" s="328"/>
    </row>
    <row r="1405" spans="1:4" x14ac:dyDescent="0.3">
      <c r="A1405" s="316"/>
      <c r="B1405" s="328"/>
      <c r="C1405" s="328"/>
      <c r="D1405" s="328"/>
    </row>
    <row r="1406" spans="1:4" x14ac:dyDescent="0.3">
      <c r="A1406" s="316"/>
      <c r="B1406" s="328"/>
      <c r="C1406" s="328"/>
      <c r="D1406" s="328"/>
    </row>
    <row r="1407" spans="1:4" x14ac:dyDescent="0.3">
      <c r="A1407" s="316"/>
      <c r="B1407" s="328"/>
      <c r="C1407" s="328"/>
      <c r="D1407" s="328"/>
    </row>
    <row r="1408" spans="1:4" x14ac:dyDescent="0.3">
      <c r="A1408" s="316"/>
      <c r="B1408" s="328"/>
      <c r="C1408" s="328"/>
      <c r="D1408" s="328"/>
    </row>
    <row r="1409" spans="1:4" x14ac:dyDescent="0.3">
      <c r="A1409" s="316"/>
      <c r="B1409" s="328"/>
      <c r="C1409" s="328"/>
      <c r="D1409" s="328"/>
    </row>
    <row r="1410" spans="1:4" x14ac:dyDescent="0.3">
      <c r="A1410" s="316"/>
      <c r="B1410" s="328"/>
      <c r="C1410" s="328"/>
      <c r="D1410" s="328"/>
    </row>
    <row r="1411" spans="1:4" x14ac:dyDescent="0.3">
      <c r="A1411" s="316"/>
      <c r="B1411" s="328"/>
      <c r="C1411" s="328"/>
      <c r="D1411" s="328"/>
    </row>
    <row r="1412" spans="1:4" x14ac:dyDescent="0.3">
      <c r="A1412" s="316"/>
      <c r="B1412" s="328"/>
      <c r="C1412" s="328"/>
      <c r="D1412" s="328"/>
    </row>
    <row r="1413" spans="1:4" x14ac:dyDescent="0.3">
      <c r="A1413" s="316"/>
      <c r="B1413" s="328"/>
      <c r="C1413" s="328"/>
      <c r="D1413" s="328"/>
    </row>
    <row r="1414" spans="1:4" x14ac:dyDescent="0.3">
      <c r="A1414" s="316"/>
      <c r="B1414" s="328"/>
      <c r="C1414" s="328"/>
      <c r="D1414" s="328"/>
    </row>
    <row r="1415" spans="1:4" x14ac:dyDescent="0.3">
      <c r="A1415" s="316"/>
      <c r="B1415" s="328"/>
      <c r="C1415" s="328"/>
      <c r="D1415" s="328"/>
    </row>
    <row r="1416" spans="1:4" x14ac:dyDescent="0.3">
      <c r="A1416" s="316"/>
      <c r="B1416" s="328"/>
      <c r="C1416" s="328"/>
      <c r="D1416" s="328"/>
    </row>
    <row r="1417" spans="1:4" x14ac:dyDescent="0.3">
      <c r="A1417" s="316"/>
      <c r="B1417" s="328"/>
      <c r="C1417" s="328"/>
      <c r="D1417" s="328"/>
    </row>
    <row r="1418" spans="1:4" x14ac:dyDescent="0.3">
      <c r="A1418" s="316"/>
      <c r="B1418" s="328"/>
      <c r="C1418" s="328"/>
      <c r="D1418" s="328"/>
    </row>
    <row r="1419" spans="1:4" x14ac:dyDescent="0.3">
      <c r="A1419" s="316"/>
      <c r="B1419" s="328"/>
      <c r="C1419" s="328"/>
      <c r="D1419" s="328"/>
    </row>
    <row r="1420" spans="1:4" x14ac:dyDescent="0.3">
      <c r="A1420" s="316"/>
      <c r="B1420" s="328"/>
      <c r="C1420" s="328"/>
      <c r="D1420" s="328"/>
    </row>
    <row r="1421" spans="1:4" x14ac:dyDescent="0.3">
      <c r="A1421" s="316"/>
      <c r="B1421" s="328"/>
      <c r="C1421" s="328"/>
      <c r="D1421" s="328"/>
    </row>
    <row r="1422" spans="1:4" x14ac:dyDescent="0.3">
      <c r="A1422" s="316"/>
      <c r="B1422" s="328"/>
      <c r="C1422" s="328"/>
      <c r="D1422" s="328"/>
    </row>
    <row r="1423" spans="1:4" x14ac:dyDescent="0.3">
      <c r="A1423" s="316"/>
      <c r="B1423" s="328"/>
      <c r="C1423" s="328"/>
      <c r="D1423" s="328"/>
    </row>
    <row r="1424" spans="1:4" x14ac:dyDescent="0.3">
      <c r="A1424" s="316"/>
      <c r="B1424" s="328"/>
      <c r="C1424" s="328"/>
      <c r="D1424" s="328"/>
    </row>
    <row r="1425" spans="1:4" x14ac:dyDescent="0.3">
      <c r="A1425" s="316"/>
      <c r="B1425" s="328"/>
      <c r="C1425" s="328"/>
      <c r="D1425" s="328"/>
    </row>
    <row r="1426" spans="1:4" x14ac:dyDescent="0.3">
      <c r="A1426" s="316"/>
      <c r="B1426" s="328"/>
      <c r="C1426" s="328"/>
      <c r="D1426" s="328"/>
    </row>
    <row r="1427" spans="1:4" x14ac:dyDescent="0.3">
      <c r="A1427" s="316"/>
      <c r="B1427" s="328"/>
      <c r="C1427" s="328"/>
      <c r="D1427" s="328"/>
    </row>
    <row r="1428" spans="1:4" x14ac:dyDescent="0.3">
      <c r="A1428" s="316"/>
      <c r="B1428" s="328"/>
      <c r="C1428" s="328"/>
      <c r="D1428" s="328"/>
    </row>
    <row r="1429" spans="1:4" x14ac:dyDescent="0.3">
      <c r="A1429" s="316"/>
      <c r="B1429" s="328"/>
      <c r="C1429" s="328"/>
      <c r="D1429" s="328"/>
    </row>
    <row r="1430" spans="1:4" x14ac:dyDescent="0.3">
      <c r="A1430" s="316"/>
      <c r="B1430" s="328"/>
      <c r="C1430" s="328"/>
      <c r="D1430" s="328"/>
    </row>
    <row r="1431" spans="1:4" x14ac:dyDescent="0.3">
      <c r="A1431" s="316"/>
      <c r="B1431" s="328"/>
      <c r="C1431" s="328"/>
      <c r="D1431" s="328"/>
    </row>
    <row r="1432" spans="1:4" x14ac:dyDescent="0.3">
      <c r="A1432" s="316"/>
      <c r="B1432" s="328"/>
      <c r="C1432" s="328"/>
      <c r="D1432" s="328"/>
    </row>
    <row r="1433" spans="1:4" x14ac:dyDescent="0.3">
      <c r="A1433" s="316"/>
      <c r="B1433" s="328"/>
      <c r="C1433" s="328"/>
      <c r="D1433" s="328"/>
    </row>
    <row r="1434" spans="1:4" x14ac:dyDescent="0.3">
      <c r="A1434" s="316"/>
      <c r="B1434" s="328"/>
      <c r="C1434" s="328"/>
      <c r="D1434" s="328"/>
    </row>
    <row r="1435" spans="1:4" x14ac:dyDescent="0.3">
      <c r="A1435" s="316"/>
      <c r="B1435" s="328"/>
      <c r="C1435" s="328"/>
      <c r="D1435" s="328"/>
    </row>
    <row r="1436" spans="1:4" x14ac:dyDescent="0.3">
      <c r="A1436" s="316"/>
      <c r="B1436" s="328"/>
      <c r="C1436" s="328"/>
      <c r="D1436" s="328"/>
    </row>
    <row r="1437" spans="1:4" x14ac:dyDescent="0.3">
      <c r="A1437" s="316"/>
      <c r="B1437" s="328"/>
      <c r="C1437" s="328"/>
      <c r="D1437" s="328"/>
    </row>
    <row r="1438" spans="1:4" x14ac:dyDescent="0.3">
      <c r="A1438" s="316"/>
      <c r="B1438" s="328"/>
      <c r="C1438" s="328"/>
      <c r="D1438" s="328"/>
    </row>
    <row r="1439" spans="1:4" x14ac:dyDescent="0.3">
      <c r="A1439" s="316"/>
      <c r="B1439" s="328"/>
      <c r="C1439" s="328"/>
      <c r="D1439" s="328"/>
    </row>
    <row r="1440" spans="1:4" x14ac:dyDescent="0.3">
      <c r="A1440" s="316"/>
      <c r="B1440" s="328"/>
      <c r="C1440" s="328"/>
      <c r="D1440" s="328"/>
    </row>
    <row r="1441" spans="1:4" x14ac:dyDescent="0.3">
      <c r="A1441" s="316"/>
      <c r="B1441" s="328"/>
      <c r="C1441" s="328"/>
      <c r="D1441" s="328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P51"/>
  <sheetViews>
    <sheetView topLeftCell="A19" zoomScale="91" zoomScaleNormal="91" workbookViewId="0">
      <pane xSplit="2" topLeftCell="C1" activePane="topRight" state="frozen"/>
      <selection activeCell="F11" sqref="F11"/>
      <selection pane="topRight" activeCell="D35" sqref="D35"/>
    </sheetView>
  </sheetViews>
  <sheetFormatPr defaultRowHeight="14.4" x14ac:dyDescent="0.3"/>
  <cols>
    <col min="2" max="2" width="33.6640625" customWidth="1"/>
    <col min="3" max="3" width="17.6640625" customWidth="1"/>
    <col min="4" max="4" width="17.6640625" style="202" customWidth="1"/>
    <col min="5" max="6" width="15.33203125" style="205" customWidth="1"/>
    <col min="7" max="7" width="11.21875" customWidth="1"/>
    <col min="8" max="8" width="13.33203125" customWidth="1"/>
    <col min="9" max="9" width="16" customWidth="1"/>
    <col min="10" max="10" width="13.33203125" customWidth="1"/>
  </cols>
  <sheetData>
    <row r="1" spans="2:9" ht="18" x14ac:dyDescent="0.35">
      <c r="B1" s="124" t="s">
        <v>344</v>
      </c>
      <c r="C1" s="131"/>
      <c r="D1" s="131"/>
      <c r="E1" s="131"/>
      <c r="F1" s="131"/>
      <c r="G1" s="130"/>
    </row>
    <row r="3" spans="2:9" ht="30" customHeight="1" x14ac:dyDescent="0.3">
      <c r="B3" s="123" t="s">
        <v>27</v>
      </c>
      <c r="C3" s="271" t="s">
        <v>504</v>
      </c>
      <c r="D3" s="271"/>
      <c r="E3" s="128"/>
      <c r="F3" s="128"/>
      <c r="G3" s="129"/>
    </row>
    <row r="4" spans="2:9" x14ac:dyDescent="0.3">
      <c r="B4" s="123"/>
      <c r="C4" s="128" t="s">
        <v>22</v>
      </c>
      <c r="D4" s="128" t="s">
        <v>445</v>
      </c>
      <c r="E4" s="128" t="s">
        <v>23</v>
      </c>
      <c r="F4" s="128" t="s">
        <v>24</v>
      </c>
      <c r="G4" s="129" t="s">
        <v>135</v>
      </c>
    </row>
    <row r="5" spans="2:9" x14ac:dyDescent="0.3">
      <c r="B5" s="123" t="s">
        <v>136</v>
      </c>
      <c r="C5" s="128"/>
      <c r="D5" s="128"/>
      <c r="E5" s="128"/>
      <c r="F5" s="128"/>
      <c r="G5" s="129"/>
    </row>
    <row r="6" spans="2:9" s="106" customFormat="1" x14ac:dyDescent="0.3">
      <c r="B6" s="147" t="s">
        <v>137</v>
      </c>
      <c r="C6" s="128"/>
      <c r="D6" s="128"/>
      <c r="E6" s="128"/>
      <c r="F6" s="128"/>
      <c r="G6" s="212"/>
    </row>
    <row r="7" spans="2:9" x14ac:dyDescent="0.3">
      <c r="B7" s="122" t="s">
        <v>138</v>
      </c>
      <c r="C7" s="152">
        <v>18538485.666738398</v>
      </c>
      <c r="D7" s="152">
        <v>18538485.666738398</v>
      </c>
      <c r="E7" s="218">
        <v>1988309.57</v>
      </c>
      <c r="F7" s="218">
        <f>1046825.27+991758.61+1988309.57</f>
        <v>4026893.45</v>
      </c>
      <c r="G7" s="151">
        <f>F7/D7*100</f>
        <v>21.72180361648967</v>
      </c>
    </row>
    <row r="8" spans="2:9" x14ac:dyDescent="0.3">
      <c r="B8" s="122" t="s">
        <v>139</v>
      </c>
      <c r="C8" s="152">
        <v>15163463.3176853</v>
      </c>
      <c r="D8" s="152">
        <v>15163463.3176853</v>
      </c>
      <c r="E8" s="218">
        <v>1274980</v>
      </c>
      <c r="F8" s="218">
        <f>963079.97+1378724.65+1274980.36</f>
        <v>3616784.9800000004</v>
      </c>
      <c r="G8" s="151">
        <f>F8/D8*100</f>
        <v>23.851971704786649</v>
      </c>
    </row>
    <row r="9" spans="2:9" x14ac:dyDescent="0.3">
      <c r="B9" s="122" t="s">
        <v>140</v>
      </c>
      <c r="C9" s="152">
        <v>0</v>
      </c>
      <c r="D9" s="152">
        <v>0</v>
      </c>
      <c r="E9" s="218">
        <v>0</v>
      </c>
      <c r="F9" s="218">
        <v>0</v>
      </c>
      <c r="G9" s="151">
        <v>0</v>
      </c>
    </row>
    <row r="10" spans="2:9" x14ac:dyDescent="0.3">
      <c r="B10" s="122" t="s">
        <v>141</v>
      </c>
      <c r="C10" s="152">
        <v>0</v>
      </c>
      <c r="D10" s="152">
        <v>0</v>
      </c>
      <c r="E10" s="218">
        <v>0</v>
      </c>
      <c r="F10" s="218">
        <v>0</v>
      </c>
      <c r="G10" s="151">
        <v>0</v>
      </c>
    </row>
    <row r="11" spans="2:9" x14ac:dyDescent="0.3">
      <c r="B11" s="122" t="s">
        <v>142</v>
      </c>
      <c r="C11" s="152">
        <v>6972295.8600987997</v>
      </c>
      <c r="D11" s="152">
        <v>6972295.8600987997</v>
      </c>
      <c r="E11" s="218">
        <v>479800.58</v>
      </c>
      <c r="F11" s="218">
        <f>480579+481276.93+479800.58</f>
        <v>1441656.51</v>
      </c>
      <c r="G11" s="151">
        <f>F11/D11*100</f>
        <v>20.676926781755519</v>
      </c>
    </row>
    <row r="12" spans="2:9" x14ac:dyDescent="0.3">
      <c r="B12" s="122" t="s">
        <v>143</v>
      </c>
      <c r="C12" s="152">
        <v>0</v>
      </c>
      <c r="D12" s="152">
        <v>0</v>
      </c>
      <c r="E12" s="152">
        <v>0</v>
      </c>
      <c r="F12" s="152">
        <v>0</v>
      </c>
      <c r="G12" s="151">
        <v>0</v>
      </c>
    </row>
    <row r="13" spans="2:9" x14ac:dyDescent="0.3">
      <c r="B13" s="122" t="s">
        <v>144</v>
      </c>
      <c r="C13" s="152">
        <v>156750</v>
      </c>
      <c r="D13" s="152">
        <v>156750</v>
      </c>
      <c r="E13" s="152">
        <v>869</v>
      </c>
      <c r="F13" s="152">
        <v>869</v>
      </c>
      <c r="G13" s="151">
        <f>F13/D13*100</f>
        <v>0.55438596491228065</v>
      </c>
    </row>
    <row r="14" spans="2:9" x14ac:dyDescent="0.3">
      <c r="B14" s="122" t="s">
        <v>145</v>
      </c>
      <c r="C14" s="152">
        <v>30000</v>
      </c>
      <c r="D14" s="152">
        <v>30000</v>
      </c>
      <c r="E14" s="151">
        <v>140080</v>
      </c>
      <c r="F14" s="152">
        <v>576616</v>
      </c>
      <c r="G14" s="151">
        <f>F14/D14*100</f>
        <v>1922.0533333333333</v>
      </c>
    </row>
    <row r="15" spans="2:9" x14ac:dyDescent="0.3">
      <c r="B15" s="122" t="s">
        <v>146</v>
      </c>
      <c r="C15" s="152">
        <v>10687728.095000001</v>
      </c>
      <c r="D15" s="152">
        <v>10687728.095000001</v>
      </c>
      <c r="E15" s="242">
        <f>2026866-229473-463634</f>
        <v>1333759</v>
      </c>
      <c r="F15" s="152">
        <v>1206660</v>
      </c>
      <c r="G15" s="151">
        <f>F15/D15*100</f>
        <v>11.290145008128595</v>
      </c>
      <c r="H15" s="333"/>
      <c r="I15" s="333"/>
    </row>
    <row r="16" spans="2:9" s="202" customFormat="1" x14ac:dyDescent="0.3">
      <c r="B16" s="146" t="s">
        <v>447</v>
      </c>
      <c r="C16" s="152">
        <v>0</v>
      </c>
      <c r="D16" s="152">
        <v>0</v>
      </c>
      <c r="E16" s="152">
        <v>0</v>
      </c>
      <c r="F16" s="152">
        <v>0</v>
      </c>
      <c r="G16" s="151" t="s">
        <v>525</v>
      </c>
    </row>
    <row r="17" spans="2:16" x14ac:dyDescent="0.3">
      <c r="B17" s="122" t="s">
        <v>196</v>
      </c>
      <c r="C17" s="152">
        <v>0</v>
      </c>
      <c r="D17" s="152">
        <v>0</v>
      </c>
      <c r="E17" s="152">
        <v>0</v>
      </c>
      <c r="F17" s="152">
        <v>0</v>
      </c>
      <c r="G17" s="151">
        <v>0</v>
      </c>
    </row>
    <row r="18" spans="2:16" s="202" customFormat="1" x14ac:dyDescent="0.3">
      <c r="B18" s="146" t="s">
        <v>366</v>
      </c>
      <c r="C18" s="152">
        <v>0</v>
      </c>
      <c r="D18" s="152">
        <v>0</v>
      </c>
      <c r="E18" s="152">
        <v>0</v>
      </c>
      <c r="F18" s="152">
        <v>0</v>
      </c>
      <c r="G18" s="151">
        <v>0</v>
      </c>
    </row>
    <row r="19" spans="2:16" s="202" customFormat="1" x14ac:dyDescent="0.3">
      <c r="B19" s="146" t="s">
        <v>367</v>
      </c>
      <c r="C19" s="152">
        <v>0</v>
      </c>
      <c r="D19" s="152">
        <v>0</v>
      </c>
      <c r="E19" s="152">
        <v>0</v>
      </c>
      <c r="F19" s="152">
        <v>0</v>
      </c>
      <c r="G19" s="151" t="s">
        <v>525</v>
      </c>
    </row>
    <row r="20" spans="2:16" s="202" customFormat="1" x14ac:dyDescent="0.3">
      <c r="B20" s="146" t="s">
        <v>369</v>
      </c>
      <c r="C20" s="152">
        <v>0</v>
      </c>
      <c r="D20" s="152">
        <v>0</v>
      </c>
      <c r="E20" s="152">
        <v>0</v>
      </c>
      <c r="F20" s="152">
        <v>0</v>
      </c>
      <c r="G20" s="151" t="s">
        <v>525</v>
      </c>
    </row>
    <row r="21" spans="2:16" s="202" customFormat="1" x14ac:dyDescent="0.3">
      <c r="B21" s="146" t="s">
        <v>368</v>
      </c>
      <c r="C21" s="152">
        <v>0</v>
      </c>
      <c r="D21" s="152">
        <v>0</v>
      </c>
      <c r="E21" s="152">
        <v>0</v>
      </c>
      <c r="F21" s="152">
        <v>0</v>
      </c>
      <c r="G21" s="151" t="s">
        <v>525</v>
      </c>
    </row>
    <row r="22" spans="2:16" x14ac:dyDescent="0.3">
      <c r="B22" s="122" t="s">
        <v>359</v>
      </c>
      <c r="C22" s="152">
        <v>86285.65</v>
      </c>
      <c r="D22" s="152">
        <v>86285.65</v>
      </c>
      <c r="E22" s="151">
        <v>1100</v>
      </c>
      <c r="F22" s="152">
        <v>2420</v>
      </c>
      <c r="G22" s="151">
        <f>F22/D22</f>
        <v>2.8046378511374721E-2</v>
      </c>
      <c r="H22" s="245"/>
    </row>
    <row r="23" spans="2:16" x14ac:dyDescent="0.3">
      <c r="B23" s="122" t="s">
        <v>148</v>
      </c>
      <c r="C23" s="152">
        <v>15595855.503799999</v>
      </c>
      <c r="D23" s="152">
        <v>15595855.503799999</v>
      </c>
      <c r="E23" s="151">
        <v>1021429</v>
      </c>
      <c r="F23" s="218">
        <v>4010298</v>
      </c>
      <c r="G23" s="151">
        <f>F23/D23</f>
        <v>0.25713869938220912</v>
      </c>
    </row>
    <row r="24" spans="2:16" s="202" customFormat="1" x14ac:dyDescent="0.3">
      <c r="B24" s="146" t="s">
        <v>149</v>
      </c>
      <c r="C24" s="152">
        <v>14886000</v>
      </c>
      <c r="D24" s="152">
        <v>14886000</v>
      </c>
      <c r="E24" s="218">
        <v>900113</v>
      </c>
      <c r="F24" s="218">
        <v>900113</v>
      </c>
      <c r="G24" s="151">
        <f>F24/D24</f>
        <v>6.0467083165390297E-2</v>
      </c>
    </row>
    <row r="25" spans="2:16" x14ac:dyDescent="0.3">
      <c r="B25" s="122" t="s">
        <v>360</v>
      </c>
      <c r="C25" s="152">
        <v>305403000</v>
      </c>
      <c r="D25" s="152">
        <v>364887000</v>
      </c>
      <c r="E25" s="218">
        <f>176867+7155699</f>
        <v>7332566</v>
      </c>
      <c r="F25" s="218">
        <f>134748160+8712189</f>
        <v>143460349</v>
      </c>
      <c r="G25" s="151">
        <f>F25/D25*100</f>
        <v>39.316377124972931</v>
      </c>
      <c r="I25" s="333"/>
    </row>
    <row r="26" spans="2:16" s="210" customFormat="1" x14ac:dyDescent="0.3">
      <c r="B26" s="134" t="s">
        <v>150</v>
      </c>
      <c r="C26" s="253">
        <v>7641279.4672879996</v>
      </c>
      <c r="D26" s="253">
        <v>7641279.4672879996</v>
      </c>
      <c r="E26" s="151">
        <f>141936+152447+20413+966956</f>
        <v>1281752</v>
      </c>
      <c r="F26" s="224">
        <f>246148+174052+78114+2179359+169900</f>
        <v>2847573</v>
      </c>
      <c r="G26" s="151">
        <f>F26/D26</f>
        <v>0.37265657043304617</v>
      </c>
    </row>
    <row r="27" spans="2:16" x14ac:dyDescent="0.3">
      <c r="B27" s="122" t="s">
        <v>151</v>
      </c>
      <c r="C27" s="253">
        <v>634319.18000000005</v>
      </c>
      <c r="D27" s="253">
        <v>634319.18000000005</v>
      </c>
      <c r="E27" s="152">
        <v>0</v>
      </c>
      <c r="F27" s="152">
        <v>0</v>
      </c>
      <c r="G27" s="151">
        <v>0</v>
      </c>
    </row>
    <row r="28" spans="2:16" s="106" customFormat="1" x14ac:dyDescent="0.3">
      <c r="B28" s="371" t="s">
        <v>528</v>
      </c>
      <c r="C28" s="371">
        <v>10000000</v>
      </c>
      <c r="D28" s="152">
        <v>10000000</v>
      </c>
      <c r="E28" s="152">
        <v>0</v>
      </c>
      <c r="F28" s="371">
        <v>0</v>
      </c>
      <c r="G28" s="152">
        <v>0</v>
      </c>
    </row>
    <row r="29" spans="2:16" x14ac:dyDescent="0.3">
      <c r="B29" s="371" t="s">
        <v>529</v>
      </c>
      <c r="C29" s="371">
        <v>10000000</v>
      </c>
      <c r="D29" s="152">
        <v>10000000</v>
      </c>
      <c r="E29" s="152">
        <v>0</v>
      </c>
      <c r="F29" s="371">
        <v>0</v>
      </c>
      <c r="G29" s="152">
        <v>0</v>
      </c>
    </row>
    <row r="30" spans="2:16" s="106" customFormat="1" x14ac:dyDescent="0.3">
      <c r="B30" s="147" t="s">
        <v>152</v>
      </c>
      <c r="C30" s="128">
        <f>SUM(C7:C29)</f>
        <v>415795462.74061054</v>
      </c>
      <c r="D30" s="128">
        <f>SUM(D7:D29)</f>
        <v>475279462.74061054</v>
      </c>
      <c r="E30" s="128">
        <f>SUM(E7:E29)</f>
        <v>15754758.15</v>
      </c>
      <c r="F30" s="128">
        <f>SUM(F7:F29)</f>
        <v>162090232.94</v>
      </c>
      <c r="G30" s="212">
        <f>F30/D30*100</f>
        <v>34.104194615382042</v>
      </c>
    </row>
    <row r="31" spans="2:16" x14ac:dyDescent="0.3">
      <c r="B31" s="122"/>
      <c r="C31" s="152"/>
      <c r="D31" s="152"/>
      <c r="E31" s="152"/>
      <c r="F31" s="152"/>
      <c r="G31" s="126"/>
    </row>
    <row r="32" spans="2:16" x14ac:dyDescent="0.3">
      <c r="B32" s="147" t="s">
        <v>153</v>
      </c>
      <c r="C32" s="128"/>
      <c r="D32" s="128"/>
      <c r="E32" s="128"/>
      <c r="F32" s="128"/>
      <c r="G32" s="212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2:16" x14ac:dyDescent="0.3">
      <c r="B33" s="122" t="s">
        <v>154</v>
      </c>
      <c r="C33" s="152">
        <v>119396105.69123468</v>
      </c>
      <c r="D33" s="152">
        <v>119396105.69123468</v>
      </c>
      <c r="E33" s="363">
        <f>9702803-80382-534173</f>
        <v>9088248</v>
      </c>
      <c r="F33" s="218">
        <f>29004133-283977-1691516</f>
        <v>27028640</v>
      </c>
      <c r="G33" s="151">
        <f>F33/D33*100</f>
        <v>22.637790272571909</v>
      </c>
    </row>
    <row r="34" spans="2:16" x14ac:dyDescent="0.3">
      <c r="B34" s="122" t="s">
        <v>3</v>
      </c>
      <c r="C34" s="152">
        <v>25155136.620741602</v>
      </c>
      <c r="D34" s="152">
        <v>25155136.620741602</v>
      </c>
      <c r="E34" s="364">
        <f>200496+228815+56123+75138+60791+965791+325348</f>
        <v>1912502</v>
      </c>
      <c r="F34" s="266">
        <f>602067+672995+168369+225415+182372+2884721+976045</f>
        <v>5711984</v>
      </c>
      <c r="G34" s="151">
        <f>F34/D34*100</f>
        <v>22.707028334285408</v>
      </c>
    </row>
    <row r="35" spans="2:16" s="202" customFormat="1" x14ac:dyDescent="0.3">
      <c r="B35" s="122" t="s">
        <v>155</v>
      </c>
      <c r="C35" s="152">
        <v>2150990.8440635996</v>
      </c>
      <c r="D35" s="152">
        <v>2150990.8440635996</v>
      </c>
      <c r="E35" s="218">
        <v>0</v>
      </c>
      <c r="F35" s="218">
        <v>0</v>
      </c>
      <c r="G35" s="151">
        <f>F35/D35*100</f>
        <v>0</v>
      </c>
      <c r="H35"/>
      <c r="I35"/>
      <c r="J35"/>
      <c r="K35"/>
      <c r="L35"/>
      <c r="M35"/>
      <c r="N35"/>
      <c r="O35"/>
      <c r="P35"/>
    </row>
    <row r="36" spans="2:16" x14ac:dyDescent="0.3">
      <c r="B36" s="122" t="s">
        <v>156</v>
      </c>
      <c r="C36" s="152">
        <v>13023086.821321202</v>
      </c>
      <c r="D36" s="152">
        <v>65921426.821321197</v>
      </c>
      <c r="E36" s="218">
        <v>0</v>
      </c>
      <c r="F36" s="218">
        <v>0</v>
      </c>
      <c r="G36" s="151">
        <f>F36/D36*100</f>
        <v>0</v>
      </c>
    </row>
    <row r="37" spans="2:16" x14ac:dyDescent="0.3">
      <c r="B37" s="146" t="s">
        <v>448</v>
      </c>
      <c r="C37" s="152">
        <v>34792265.820052199</v>
      </c>
      <c r="D37" s="152">
        <v>37792265.820052199</v>
      </c>
      <c r="E37" s="218">
        <v>0</v>
      </c>
      <c r="F37" s="218">
        <v>0</v>
      </c>
      <c r="G37" s="151">
        <f>F37/D37*100</f>
        <v>0</v>
      </c>
      <c r="H37" s="202"/>
      <c r="I37" s="202"/>
      <c r="J37" s="202"/>
      <c r="K37" s="202"/>
      <c r="L37" s="202"/>
      <c r="M37" s="202"/>
      <c r="N37" s="202"/>
      <c r="O37" s="202"/>
      <c r="P37" s="202"/>
    </row>
    <row r="38" spans="2:16" x14ac:dyDescent="0.3">
      <c r="B38" s="122" t="s">
        <v>361</v>
      </c>
      <c r="C38" s="152">
        <v>0</v>
      </c>
      <c r="D38" s="152">
        <v>0</v>
      </c>
      <c r="E38" s="218">
        <v>0</v>
      </c>
      <c r="F38" s="218">
        <v>0</v>
      </c>
      <c r="G38" s="151">
        <v>0</v>
      </c>
    </row>
    <row r="39" spans="2:16" x14ac:dyDescent="0.3">
      <c r="B39" s="122" t="s">
        <v>157</v>
      </c>
      <c r="C39" s="152">
        <v>19389506.359299999</v>
      </c>
      <c r="D39" s="152">
        <v>19389506.359299999</v>
      </c>
      <c r="E39" s="218">
        <v>1215150</v>
      </c>
      <c r="F39" s="218">
        <v>5165409</v>
      </c>
      <c r="G39" s="151">
        <f>F39/D39*100</f>
        <v>26.640229535923481</v>
      </c>
    </row>
    <row r="40" spans="2:16" s="210" customFormat="1" x14ac:dyDescent="0.3">
      <c r="B40" s="122" t="s">
        <v>159</v>
      </c>
      <c r="C40" s="152">
        <v>32718180.984499995</v>
      </c>
      <c r="D40" s="152">
        <v>32718180.984499995</v>
      </c>
      <c r="E40" s="218">
        <v>2077635</v>
      </c>
      <c r="F40" s="218">
        <v>5385298</v>
      </c>
      <c r="G40" s="151">
        <f>F40/D40*100</f>
        <v>16.459649766444066</v>
      </c>
      <c r="H40"/>
      <c r="I40" s="150"/>
      <c r="J40" s="150"/>
      <c r="K40"/>
      <c r="L40"/>
      <c r="M40"/>
      <c r="N40"/>
      <c r="O40"/>
      <c r="P40"/>
    </row>
    <row r="41" spans="2:16" x14ac:dyDescent="0.3">
      <c r="B41" s="122" t="s">
        <v>360</v>
      </c>
      <c r="C41" s="152">
        <v>0</v>
      </c>
      <c r="D41" s="152">
        <v>0</v>
      </c>
      <c r="E41" s="218">
        <v>0</v>
      </c>
      <c r="F41" s="218">
        <v>0</v>
      </c>
      <c r="G41" s="151"/>
    </row>
    <row r="42" spans="2:16" x14ac:dyDescent="0.3">
      <c r="B42" s="134" t="s">
        <v>160</v>
      </c>
      <c r="C42" s="253">
        <v>113727312.79848412</v>
      </c>
      <c r="D42" s="253">
        <v>116327312.79848424</v>
      </c>
      <c r="E42" s="218">
        <f>22152120-14293535</f>
        <v>7858585</v>
      </c>
      <c r="F42" s="218">
        <f>67620059-43291331</f>
        <v>24328728</v>
      </c>
      <c r="G42" s="151">
        <f>F42/D42*100</f>
        <v>20.914029057084011</v>
      </c>
      <c r="H42" s="210"/>
      <c r="I42" s="210"/>
      <c r="J42" s="210"/>
      <c r="K42" s="210"/>
      <c r="L42" s="210"/>
      <c r="M42" s="210"/>
      <c r="N42" s="210"/>
      <c r="O42" s="210"/>
      <c r="P42" s="210"/>
    </row>
    <row r="43" spans="2:16" s="202" customFormat="1" x14ac:dyDescent="0.3">
      <c r="B43" s="122" t="s">
        <v>161</v>
      </c>
      <c r="C43" s="127">
        <v>0</v>
      </c>
      <c r="D43" s="214">
        <v>0</v>
      </c>
      <c r="E43" s="205"/>
      <c r="F43" s="152">
        <v>0</v>
      </c>
      <c r="G43" s="126"/>
      <c r="H43"/>
      <c r="I43"/>
      <c r="J43"/>
      <c r="K43"/>
      <c r="L43"/>
      <c r="M43"/>
      <c r="N43"/>
      <c r="O43"/>
      <c r="P43"/>
    </row>
    <row r="44" spans="2:16" s="202" customFormat="1" x14ac:dyDescent="0.3">
      <c r="B44" s="123" t="s">
        <v>162</v>
      </c>
      <c r="C44" s="128">
        <f>SUM(C33:C43)</f>
        <v>360352585.93969738</v>
      </c>
      <c r="D44" s="128">
        <f>SUM(D33:D43)</f>
        <v>418850925.9396975</v>
      </c>
      <c r="E44" s="128">
        <f>SUM(E33:E42)</f>
        <v>22152120</v>
      </c>
      <c r="F44" s="128">
        <f>SUM(F33:F43)</f>
        <v>67620059</v>
      </c>
      <c r="G44" s="212">
        <f>F44/D44*100</f>
        <v>16.144182765811848</v>
      </c>
      <c r="H44"/>
      <c r="I44"/>
      <c r="J44"/>
      <c r="K44"/>
      <c r="L44"/>
      <c r="M44"/>
      <c r="N44"/>
      <c r="O44"/>
      <c r="P44"/>
    </row>
    <row r="45" spans="2:16" x14ac:dyDescent="0.3">
      <c r="B45" s="147"/>
      <c r="C45" s="128"/>
      <c r="D45" s="128"/>
      <c r="E45" s="128"/>
      <c r="F45" s="128"/>
      <c r="G45" s="212"/>
      <c r="H45" s="202"/>
      <c r="I45" s="202"/>
      <c r="J45" s="202"/>
      <c r="K45" s="202"/>
      <c r="L45" s="202"/>
      <c r="M45" s="202"/>
      <c r="N45" s="202"/>
      <c r="O45" s="202"/>
      <c r="P45" s="202"/>
    </row>
    <row r="46" spans="2:16" x14ac:dyDescent="0.3">
      <c r="B46" s="147" t="s">
        <v>163</v>
      </c>
      <c r="C46" s="128">
        <f>C30-C44</f>
        <v>55442876.800913155</v>
      </c>
      <c r="D46" s="128">
        <f>SUM(D30-D44)</f>
        <v>56428536.800913036</v>
      </c>
      <c r="E46" s="128">
        <f>E30-E44</f>
        <v>-6397361.8499999996</v>
      </c>
      <c r="F46" s="128">
        <f>F30-F44</f>
        <v>94470173.939999998</v>
      </c>
      <c r="G46" s="212"/>
      <c r="H46" s="202"/>
      <c r="I46" s="202"/>
      <c r="J46" s="202"/>
      <c r="K46" s="202"/>
      <c r="L46" s="202"/>
      <c r="M46" s="202"/>
      <c r="N46" s="202"/>
      <c r="O46" s="202"/>
      <c r="P46" s="202"/>
    </row>
    <row r="47" spans="2:16" x14ac:dyDescent="0.3">
      <c r="B47" s="122" t="s">
        <v>166</v>
      </c>
      <c r="C47" s="152">
        <v>57229000</v>
      </c>
      <c r="D47" s="152">
        <v>57229000</v>
      </c>
      <c r="E47" s="218">
        <v>6856549</v>
      </c>
      <c r="F47" s="152">
        <v>7554030</v>
      </c>
      <c r="G47" s="151">
        <f>F47/D47*100</f>
        <v>13.199654021562496</v>
      </c>
    </row>
    <row r="48" spans="2:16" ht="21.75" customHeight="1" x14ac:dyDescent="0.3">
      <c r="B48" s="122" t="s">
        <v>167</v>
      </c>
      <c r="C48" s="152">
        <v>7000000</v>
      </c>
      <c r="D48" s="214">
        <v>7000000</v>
      </c>
      <c r="E48" s="180">
        <v>299149.99</v>
      </c>
      <c r="F48" s="180">
        <v>1158157.8500000001</v>
      </c>
      <c r="G48" s="151">
        <f>F48/D48*100</f>
        <v>16.545112142857143</v>
      </c>
    </row>
    <row r="49" spans="2:16" s="125" customFormat="1" x14ac:dyDescent="0.3">
      <c r="B49" s="122" t="s">
        <v>164</v>
      </c>
      <c r="C49" s="152">
        <v>0</v>
      </c>
      <c r="D49" s="152">
        <v>0</v>
      </c>
      <c r="E49" s="218">
        <v>0</v>
      </c>
      <c r="F49" s="152">
        <v>0</v>
      </c>
      <c r="G49" s="151">
        <v>0</v>
      </c>
      <c r="H49"/>
      <c r="I49"/>
      <c r="J49"/>
      <c r="K49"/>
      <c r="L49"/>
      <c r="M49"/>
      <c r="N49"/>
      <c r="O49"/>
      <c r="P49"/>
    </row>
    <row r="50" spans="2:16" ht="16.2" x14ac:dyDescent="0.45">
      <c r="B50" s="123" t="s">
        <v>165</v>
      </c>
      <c r="C50" s="36">
        <f>C46+C47+C48+C49</f>
        <v>119671876.80091316</v>
      </c>
      <c r="D50" s="36">
        <f>D46+C47+D48+D49</f>
        <v>120657536.80091304</v>
      </c>
      <c r="E50" s="36">
        <f>E46+E47+E48+E49</f>
        <v>758337.14000000036</v>
      </c>
      <c r="F50" s="36">
        <f>F46+F47+F48+F49</f>
        <v>103182361.78999999</v>
      </c>
      <c r="G50" s="36"/>
    </row>
    <row r="51" spans="2:16" x14ac:dyDescent="0.3">
      <c r="B51" s="125"/>
      <c r="C51" s="121"/>
      <c r="D51" s="121"/>
      <c r="E51" s="204"/>
      <c r="F51" s="204"/>
      <c r="G51" s="125"/>
      <c r="H51" s="125"/>
      <c r="I51" s="125"/>
      <c r="J51" s="125"/>
      <c r="K51" s="125"/>
      <c r="L51" s="125"/>
      <c r="M51" s="125"/>
      <c r="N51" s="125"/>
      <c r="O51" s="125"/>
      <c r="P51" s="125"/>
    </row>
  </sheetData>
  <dataValidations count="1">
    <dataValidation type="whole" allowBlank="1" showInputMessage="1" showErrorMessage="1" error="Enter a whole number" sqref="E33:E34" xr:uid="{00000000-0002-0000-0400-000000000000}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135"/>
  <sheetViews>
    <sheetView topLeftCell="A95" zoomScale="91" zoomScaleNormal="91" workbookViewId="0">
      <selection activeCell="D113" sqref="D113"/>
    </sheetView>
  </sheetViews>
  <sheetFormatPr defaultRowHeight="14.4" x14ac:dyDescent="0.3"/>
  <cols>
    <col min="3" max="3" width="23.88671875" customWidth="1"/>
    <col min="4" max="4" width="19.33203125" customWidth="1"/>
    <col min="5" max="6" width="16" style="150" customWidth="1"/>
    <col min="7" max="7" width="16.33203125" style="213" customWidth="1"/>
    <col min="8" max="8" width="16" bestFit="1" customWidth="1"/>
    <col min="9" max="9" width="12" bestFit="1" customWidth="1"/>
    <col min="10" max="10" width="10.33203125" bestFit="1" customWidth="1"/>
  </cols>
  <sheetData>
    <row r="1" spans="2:11" x14ac:dyDescent="0.3">
      <c r="B1" s="100"/>
      <c r="C1" s="100"/>
      <c r="D1" s="100"/>
      <c r="H1" s="100"/>
      <c r="I1" s="100"/>
      <c r="J1" s="100"/>
      <c r="K1" s="100"/>
    </row>
    <row r="2" spans="2:11" ht="15.6" x14ac:dyDescent="0.3">
      <c r="B2" s="107" t="s">
        <v>123</v>
      </c>
      <c r="C2" s="107"/>
      <c r="D2" s="100"/>
      <c r="H2" s="100"/>
      <c r="I2" s="100"/>
      <c r="J2" s="100"/>
      <c r="K2" s="100"/>
    </row>
    <row r="3" spans="2:11" ht="15.6" x14ac:dyDescent="0.3">
      <c r="B3" s="107"/>
      <c r="C3" s="107"/>
      <c r="D3" s="100"/>
      <c r="H3" s="115"/>
      <c r="I3" s="100"/>
      <c r="J3" s="100"/>
      <c r="K3" s="100"/>
    </row>
    <row r="4" spans="2:11" x14ac:dyDescent="0.3">
      <c r="B4" s="106" t="s">
        <v>124</v>
      </c>
      <c r="C4" s="106"/>
      <c r="D4" s="100"/>
      <c r="H4" s="100"/>
      <c r="I4" s="100"/>
      <c r="J4" s="100"/>
      <c r="K4" s="100"/>
    </row>
    <row r="5" spans="2:11" x14ac:dyDescent="0.3">
      <c r="B5" s="106"/>
      <c r="C5" s="106"/>
      <c r="D5" s="100"/>
      <c r="H5" s="115"/>
      <c r="I5" s="100"/>
      <c r="J5" s="100"/>
      <c r="K5" s="100"/>
    </row>
    <row r="6" spans="2:11" s="202" customFormat="1" x14ac:dyDescent="0.3">
      <c r="B6" s="106"/>
      <c r="C6" s="106"/>
      <c r="E6" s="150"/>
      <c r="F6" s="150"/>
      <c r="G6" s="213"/>
      <c r="H6" s="205"/>
    </row>
    <row r="7" spans="2:11" x14ac:dyDescent="0.3">
      <c r="B7" s="104" t="s">
        <v>26</v>
      </c>
      <c r="C7" s="104" t="s">
        <v>27</v>
      </c>
      <c r="D7" s="104" t="s">
        <v>28</v>
      </c>
      <c r="E7" s="225" t="s">
        <v>29</v>
      </c>
      <c r="F7" s="225" t="s">
        <v>444</v>
      </c>
      <c r="G7" s="128" t="s">
        <v>125</v>
      </c>
      <c r="H7" s="118" t="s">
        <v>31</v>
      </c>
      <c r="I7" s="100"/>
      <c r="J7" s="100"/>
      <c r="K7" s="100"/>
    </row>
    <row r="8" spans="2:11" s="202" customFormat="1" x14ac:dyDescent="0.3">
      <c r="B8" s="219"/>
      <c r="C8" s="219"/>
      <c r="D8" s="219"/>
      <c r="E8" s="224"/>
      <c r="F8" s="348"/>
      <c r="G8" s="247"/>
      <c r="H8" s="118"/>
    </row>
    <row r="9" spans="2:11" s="202" customFormat="1" x14ac:dyDescent="0.3">
      <c r="B9" s="219"/>
      <c r="C9" s="219"/>
      <c r="D9" s="219"/>
      <c r="E9" s="224"/>
      <c r="F9" s="348"/>
      <c r="G9" s="247"/>
      <c r="H9" s="118"/>
    </row>
    <row r="10" spans="2:11" s="202" customFormat="1" x14ac:dyDescent="0.3">
      <c r="B10" s="235" t="s">
        <v>308</v>
      </c>
      <c r="C10" s="221" t="s">
        <v>309</v>
      </c>
      <c r="D10" s="221" t="s">
        <v>67</v>
      </c>
      <c r="E10" s="224">
        <v>2626730.5299999998</v>
      </c>
      <c r="F10" s="348">
        <v>2772839.0534168752</v>
      </c>
      <c r="G10" s="248">
        <v>402984</v>
      </c>
      <c r="H10" s="117">
        <f>G10/F10*100</f>
        <v>14.533263281307891</v>
      </c>
    </row>
    <row r="11" spans="2:11" s="202" customFormat="1" x14ac:dyDescent="0.3">
      <c r="B11" s="220"/>
      <c r="C11" s="219"/>
      <c r="D11" s="219"/>
      <c r="E11" s="224"/>
      <c r="F11" s="348"/>
      <c r="G11" s="248"/>
      <c r="H11" s="118"/>
    </row>
    <row r="12" spans="2:11" s="202" customFormat="1" x14ac:dyDescent="0.3">
      <c r="B12" s="220"/>
      <c r="C12" s="219"/>
      <c r="D12" s="219"/>
      <c r="E12" s="224"/>
      <c r="F12" s="348"/>
      <c r="G12" s="248"/>
      <c r="H12" s="118"/>
    </row>
    <row r="13" spans="2:11" s="202" customFormat="1" x14ac:dyDescent="0.3">
      <c r="B13" s="235" t="s">
        <v>310</v>
      </c>
      <c r="C13" s="221" t="s">
        <v>311</v>
      </c>
      <c r="D13" s="221" t="s">
        <v>67</v>
      </c>
      <c r="E13" s="224">
        <v>1029646.85</v>
      </c>
      <c r="F13" s="348">
        <v>1064746.5081249999</v>
      </c>
      <c r="G13" s="248">
        <v>239161</v>
      </c>
      <c r="H13" s="117">
        <f>G13/F13*100</f>
        <v>22.461778289478342</v>
      </c>
    </row>
    <row r="14" spans="2:11" s="202" customFormat="1" x14ac:dyDescent="0.3">
      <c r="B14" s="219"/>
      <c r="C14" s="219"/>
      <c r="D14" s="219"/>
      <c r="E14" s="224"/>
      <c r="F14" s="348"/>
      <c r="G14" s="247"/>
      <c r="H14" s="118"/>
    </row>
    <row r="15" spans="2:11" s="202" customFormat="1" x14ac:dyDescent="0.3">
      <c r="B15" s="219"/>
      <c r="C15" s="219"/>
      <c r="D15" s="219"/>
      <c r="E15" s="224"/>
      <c r="F15" s="348"/>
      <c r="G15" s="247"/>
      <c r="H15" s="118"/>
    </row>
    <row r="16" spans="2:11" x14ac:dyDescent="0.3">
      <c r="B16" s="110" t="s">
        <v>32</v>
      </c>
      <c r="C16" s="105" t="s">
        <v>33</v>
      </c>
      <c r="D16" s="146" t="s">
        <v>342</v>
      </c>
      <c r="E16" s="218">
        <v>2505053.27</v>
      </c>
      <c r="F16" s="335">
        <v>3547077.0922595719</v>
      </c>
      <c r="G16" s="227">
        <v>808080</v>
      </c>
      <c r="H16" s="117">
        <f>G16/F16*100</f>
        <v>22.781574208335968</v>
      </c>
      <c r="I16" s="100"/>
      <c r="J16" s="100"/>
      <c r="K16" s="100"/>
    </row>
    <row r="17" spans="2:11" x14ac:dyDescent="0.3">
      <c r="B17" s="111"/>
      <c r="C17" s="111"/>
      <c r="D17" s="111"/>
      <c r="E17" s="216"/>
      <c r="F17" s="216"/>
      <c r="G17" s="231"/>
      <c r="H17" s="119"/>
      <c r="I17" s="100"/>
      <c r="J17" s="100"/>
      <c r="K17" s="100"/>
    </row>
    <row r="18" spans="2:11" x14ac:dyDescent="0.3">
      <c r="B18" s="109"/>
      <c r="C18" s="109"/>
      <c r="D18" s="100"/>
      <c r="E18" s="216"/>
      <c r="F18" s="216"/>
      <c r="H18" s="100"/>
      <c r="I18" s="100"/>
      <c r="J18" s="100"/>
      <c r="K18" s="100"/>
    </row>
    <row r="19" spans="2:11" x14ac:dyDescent="0.3">
      <c r="B19" s="100"/>
      <c r="C19" s="100"/>
      <c r="D19" s="100"/>
      <c r="E19" s="216"/>
      <c r="F19" s="216"/>
      <c r="H19" s="100"/>
      <c r="I19" s="100"/>
      <c r="J19" s="100"/>
      <c r="K19" s="100"/>
    </row>
    <row r="20" spans="2:11" x14ac:dyDescent="0.3">
      <c r="B20" s="112" t="s">
        <v>35</v>
      </c>
      <c r="C20" s="101" t="s">
        <v>36</v>
      </c>
      <c r="D20" s="146" t="s">
        <v>342</v>
      </c>
      <c r="E20" s="218">
        <v>1755687.89</v>
      </c>
      <c r="F20" s="218">
        <v>2015963.9906285098</v>
      </c>
      <c r="G20" s="152">
        <v>805340</v>
      </c>
      <c r="H20" s="117">
        <f>G20/F20*100</f>
        <v>39.948134180160736</v>
      </c>
      <c r="I20" s="100"/>
      <c r="J20" s="100"/>
      <c r="K20" s="100"/>
    </row>
    <row r="21" spans="2:11" x14ac:dyDescent="0.3">
      <c r="B21" s="109"/>
      <c r="C21" s="109"/>
      <c r="D21" s="100"/>
      <c r="E21" s="216"/>
      <c r="F21" s="216"/>
      <c r="H21" s="100"/>
      <c r="I21" s="100"/>
      <c r="J21" s="100"/>
      <c r="K21" s="100"/>
    </row>
    <row r="22" spans="2:11" x14ac:dyDescent="0.3">
      <c r="B22" s="109"/>
      <c r="C22" s="109"/>
      <c r="D22" s="100"/>
      <c r="E22" s="216"/>
      <c r="F22" s="216"/>
      <c r="H22" s="100"/>
      <c r="I22" s="100"/>
      <c r="J22" s="100"/>
      <c r="K22" s="100"/>
    </row>
    <row r="23" spans="2:11" x14ac:dyDescent="0.3">
      <c r="B23" s="109"/>
      <c r="C23" s="109"/>
      <c r="D23" s="100"/>
      <c r="E23" s="216"/>
      <c r="F23" s="216"/>
      <c r="H23" s="100"/>
      <c r="I23" s="100"/>
      <c r="J23" s="100"/>
      <c r="K23" s="100"/>
    </row>
    <row r="24" spans="2:11" x14ac:dyDescent="0.3">
      <c r="B24" s="112" t="s">
        <v>37</v>
      </c>
      <c r="C24" s="101" t="s">
        <v>38</v>
      </c>
      <c r="D24" s="146" t="s">
        <v>342</v>
      </c>
      <c r="E24" s="218">
        <v>261476.84</v>
      </c>
      <c r="F24" s="218">
        <v>258085.56312499996</v>
      </c>
      <c r="G24" s="152">
        <v>80329</v>
      </c>
      <c r="H24" s="117">
        <f>G24/F24*100</f>
        <v>31.124949039126932</v>
      </c>
      <c r="I24" s="100"/>
      <c r="J24" s="100"/>
      <c r="K24" s="100"/>
    </row>
    <row r="25" spans="2:11" x14ac:dyDescent="0.3">
      <c r="B25" s="109"/>
      <c r="C25" s="109"/>
      <c r="D25" s="100"/>
      <c r="E25" s="216"/>
      <c r="F25" s="216"/>
      <c r="H25" s="100"/>
      <c r="I25" s="100"/>
      <c r="J25" s="100"/>
      <c r="K25" s="100"/>
    </row>
    <row r="26" spans="2:11" x14ac:dyDescent="0.3">
      <c r="B26" s="109"/>
      <c r="C26" s="109"/>
      <c r="D26" s="100"/>
      <c r="E26" s="216"/>
      <c r="F26" s="216"/>
      <c r="H26" s="100"/>
      <c r="I26" s="100"/>
      <c r="J26" s="100"/>
      <c r="K26" s="100"/>
    </row>
    <row r="27" spans="2:11" x14ac:dyDescent="0.3">
      <c r="B27" s="100"/>
      <c r="C27" s="100"/>
      <c r="D27" s="100"/>
      <c r="E27" s="216"/>
      <c r="F27" s="216"/>
      <c r="H27" s="100"/>
      <c r="I27" s="100"/>
      <c r="J27" s="100"/>
      <c r="K27" s="100"/>
    </row>
    <row r="28" spans="2:11" x14ac:dyDescent="0.3">
      <c r="B28" s="112" t="s">
        <v>39</v>
      </c>
      <c r="C28" s="101" t="s">
        <v>343</v>
      </c>
      <c r="D28" s="101" t="s">
        <v>41</v>
      </c>
      <c r="E28" s="218">
        <v>8744481.0099999998</v>
      </c>
      <c r="F28" s="218">
        <v>7093859.6305101998</v>
      </c>
      <c r="G28" s="152">
        <v>556446</v>
      </c>
      <c r="H28" s="117">
        <f>G28/F28*100</f>
        <v>7.844051461164586</v>
      </c>
      <c r="I28" s="100"/>
      <c r="J28" s="100"/>
      <c r="K28" s="100"/>
    </row>
    <row r="29" spans="2:11" s="202" customFormat="1" x14ac:dyDescent="0.3">
      <c r="B29" s="113"/>
      <c r="C29" s="125"/>
      <c r="D29" s="125"/>
      <c r="E29" s="215"/>
      <c r="F29" s="215"/>
      <c r="G29" s="214"/>
      <c r="H29" s="120"/>
    </row>
    <row r="30" spans="2:11" s="202" customFormat="1" x14ac:dyDescent="0.3">
      <c r="B30" s="113"/>
      <c r="C30" s="125"/>
      <c r="D30" s="125"/>
      <c r="E30" s="215"/>
      <c r="F30" s="215"/>
      <c r="G30" s="214"/>
      <c r="H30" s="120"/>
    </row>
    <row r="31" spans="2:11" s="202" customFormat="1" x14ac:dyDescent="0.3">
      <c r="B31" s="112" t="s">
        <v>312</v>
      </c>
      <c r="C31" s="146" t="s">
        <v>314</v>
      </c>
      <c r="D31" s="146" t="s">
        <v>41</v>
      </c>
      <c r="E31" s="218">
        <v>11285035.16</v>
      </c>
      <c r="F31" s="218">
        <v>14209878.500036802</v>
      </c>
      <c r="G31" s="152">
        <v>1981705</v>
      </c>
      <c r="H31" s="117">
        <f>G31/F31*100</f>
        <v>13.945967236770304</v>
      </c>
    </row>
    <row r="32" spans="2:11" s="202" customFormat="1" x14ac:dyDescent="0.3">
      <c r="B32" s="113"/>
      <c r="C32" s="125"/>
      <c r="D32" s="125"/>
      <c r="E32" s="215"/>
      <c r="F32" s="215"/>
      <c r="G32" s="214"/>
      <c r="H32" s="120"/>
    </row>
    <row r="33" spans="2:11" s="202" customFormat="1" x14ac:dyDescent="0.3">
      <c r="B33" s="113"/>
      <c r="C33" s="125"/>
      <c r="D33" s="125"/>
      <c r="E33" s="215"/>
      <c r="F33" s="215"/>
      <c r="G33" s="214"/>
      <c r="H33" s="120"/>
    </row>
    <row r="34" spans="2:11" s="202" customFormat="1" x14ac:dyDescent="0.3">
      <c r="B34" s="112" t="s">
        <v>313</v>
      </c>
      <c r="C34" s="146" t="s">
        <v>315</v>
      </c>
      <c r="D34" s="146" t="s">
        <v>41</v>
      </c>
      <c r="E34" s="218">
        <v>3513047.15</v>
      </c>
      <c r="F34" s="218">
        <v>3673907.7279706006</v>
      </c>
      <c r="G34" s="152">
        <v>810078</v>
      </c>
      <c r="H34" s="117">
        <f>G34/F34*100</f>
        <v>22.049492256776745</v>
      </c>
    </row>
    <row r="35" spans="2:11" ht="14.25" customHeight="1" x14ac:dyDescent="0.3">
      <c r="B35" s="109"/>
      <c r="C35" s="109"/>
      <c r="D35" s="100"/>
      <c r="E35" s="216"/>
      <c r="F35" s="216"/>
      <c r="H35" s="100"/>
      <c r="I35" s="100"/>
      <c r="J35" s="100"/>
      <c r="K35" s="100"/>
    </row>
    <row r="36" spans="2:11" x14ac:dyDescent="0.3">
      <c r="B36" s="113"/>
      <c r="C36" s="109"/>
      <c r="D36" s="100"/>
      <c r="E36" s="216"/>
      <c r="F36" s="216"/>
      <c r="H36" s="100"/>
      <c r="I36" s="100"/>
      <c r="J36" s="100"/>
      <c r="K36" s="100"/>
    </row>
    <row r="37" spans="2:11" s="202" customFormat="1" x14ac:dyDescent="0.3">
      <c r="B37" s="110" t="s">
        <v>42</v>
      </c>
      <c r="C37" s="105" t="s">
        <v>338</v>
      </c>
      <c r="D37" s="146" t="s">
        <v>342</v>
      </c>
      <c r="E37" s="218">
        <v>28175360.539999999</v>
      </c>
      <c r="F37" s="218">
        <v>31401947.918751404</v>
      </c>
      <c r="G37" s="152">
        <v>8350728</v>
      </c>
      <c r="H37" s="163">
        <f>G37/F37*100</f>
        <v>26.593025444174543</v>
      </c>
    </row>
    <row r="38" spans="2:11" x14ac:dyDescent="0.3">
      <c r="B38" s="109"/>
      <c r="C38" s="109"/>
      <c r="D38" s="100"/>
      <c r="E38" s="216"/>
      <c r="F38" s="216"/>
      <c r="H38" s="100"/>
      <c r="I38" s="100"/>
      <c r="J38" s="100"/>
      <c r="K38" s="100"/>
    </row>
    <row r="39" spans="2:11" x14ac:dyDescent="0.3">
      <c r="B39" s="109"/>
      <c r="C39" s="109"/>
      <c r="D39" s="100"/>
      <c r="E39" s="216"/>
      <c r="F39" s="216"/>
      <c r="H39" s="100"/>
      <c r="I39" s="100"/>
      <c r="J39" s="100"/>
      <c r="K39" s="100"/>
    </row>
    <row r="40" spans="2:11" x14ac:dyDescent="0.3">
      <c r="B40" s="110" t="s">
        <v>44</v>
      </c>
      <c r="C40" s="105" t="s">
        <v>45</v>
      </c>
      <c r="D40" s="101" t="s">
        <v>46</v>
      </c>
      <c r="E40" s="218">
        <v>25801551</v>
      </c>
      <c r="F40" s="218">
        <v>29813365.61897346</v>
      </c>
      <c r="G40" s="152">
        <v>5753985</v>
      </c>
      <c r="H40" s="163">
        <f>G40/F40*100</f>
        <v>19.300018231883616</v>
      </c>
      <c r="I40" s="100"/>
      <c r="J40" s="100"/>
      <c r="K40" s="100"/>
    </row>
    <row r="41" spans="2:11" x14ac:dyDescent="0.3">
      <c r="B41" s="111"/>
      <c r="C41" s="111"/>
      <c r="D41" s="100"/>
      <c r="E41" s="216"/>
      <c r="F41" s="216"/>
      <c r="H41" s="100"/>
      <c r="I41" s="100"/>
      <c r="J41" s="100"/>
      <c r="K41" s="100"/>
    </row>
    <row r="42" spans="2:11" x14ac:dyDescent="0.3">
      <c r="B42" s="109"/>
      <c r="C42" s="109"/>
      <c r="D42" s="100"/>
      <c r="E42" s="216"/>
      <c r="F42" s="216"/>
      <c r="H42" s="115"/>
      <c r="I42" s="100"/>
      <c r="J42" s="100"/>
      <c r="K42" s="100"/>
    </row>
    <row r="43" spans="2:11" x14ac:dyDescent="0.3">
      <c r="B43" s="109"/>
      <c r="C43" s="109"/>
      <c r="D43" s="100"/>
      <c r="E43" s="216"/>
      <c r="F43" s="216"/>
      <c r="H43" s="115"/>
      <c r="I43" s="100"/>
      <c r="J43" s="100"/>
      <c r="K43" s="100"/>
    </row>
    <row r="44" spans="2:11" x14ac:dyDescent="0.3">
      <c r="B44" s="112" t="s">
        <v>47</v>
      </c>
      <c r="C44" s="101" t="s">
        <v>126</v>
      </c>
      <c r="D44" s="146" t="s">
        <v>342</v>
      </c>
      <c r="E44" s="218">
        <v>5551246.0199999996</v>
      </c>
      <c r="F44" s="218">
        <v>4691444.7984139314</v>
      </c>
      <c r="G44" s="152">
        <v>246900</v>
      </c>
      <c r="H44" s="117">
        <f>G44/F44*100</f>
        <v>5.2627710781862156</v>
      </c>
      <c r="I44" s="100"/>
      <c r="J44" s="100"/>
      <c r="K44" s="100"/>
    </row>
    <row r="45" spans="2:11" x14ac:dyDescent="0.3">
      <c r="B45" s="109"/>
      <c r="C45" s="109"/>
      <c r="D45" s="100"/>
      <c r="E45" s="216"/>
      <c r="F45" s="216"/>
      <c r="G45" s="213">
        <v>0</v>
      </c>
      <c r="H45" s="115"/>
      <c r="I45" s="100"/>
      <c r="J45" s="100"/>
      <c r="K45" s="100"/>
    </row>
    <row r="46" spans="2:11" x14ac:dyDescent="0.3">
      <c r="B46" s="109"/>
      <c r="C46" s="109"/>
      <c r="D46" s="100"/>
      <c r="E46" s="216"/>
      <c r="F46" s="216"/>
      <c r="H46" s="115"/>
      <c r="I46" s="100"/>
      <c r="J46" s="100"/>
    </row>
    <row r="47" spans="2:11" x14ac:dyDescent="0.3">
      <c r="B47" s="112" t="s">
        <v>49</v>
      </c>
      <c r="C47" s="101" t="s">
        <v>50</v>
      </c>
      <c r="D47" s="101" t="s">
        <v>41</v>
      </c>
      <c r="E47" s="218">
        <v>776788.08</v>
      </c>
      <c r="F47" s="218">
        <v>904145.03037562489</v>
      </c>
      <c r="G47" s="152">
        <v>186177</v>
      </c>
      <c r="H47" s="117">
        <f>G47/F47*100</f>
        <v>20.591497353323195</v>
      </c>
      <c r="I47" s="100"/>
      <c r="J47" s="100"/>
    </row>
    <row r="48" spans="2:11" s="202" customFormat="1" x14ac:dyDescent="0.3">
      <c r="B48" s="113"/>
      <c r="C48" s="125"/>
      <c r="D48" s="125"/>
      <c r="E48" s="215"/>
      <c r="F48" s="215"/>
      <c r="G48" s="214"/>
      <c r="H48" s="120"/>
    </row>
    <row r="49" spans="2:10" x14ac:dyDescent="0.3">
      <c r="B49" s="100"/>
      <c r="C49" s="100"/>
      <c r="D49" s="100"/>
      <c r="E49" s="216"/>
      <c r="F49" s="216"/>
      <c r="G49" s="214"/>
      <c r="H49" s="108"/>
      <c r="I49" s="100"/>
      <c r="J49" s="100"/>
    </row>
    <row r="50" spans="2:10" x14ac:dyDescent="0.3">
      <c r="B50" s="112" t="s">
        <v>51</v>
      </c>
      <c r="C50" s="101" t="s">
        <v>52</v>
      </c>
      <c r="D50" s="146" t="s">
        <v>342</v>
      </c>
      <c r="E50" s="218">
        <v>15182095.84</v>
      </c>
      <c r="F50" s="218">
        <v>22003619.733844057</v>
      </c>
      <c r="G50" s="152">
        <v>3000006</v>
      </c>
      <c r="H50" s="163">
        <f>G50/F50*100</f>
        <v>13.63414763701652</v>
      </c>
      <c r="I50" s="100"/>
      <c r="J50" s="100"/>
    </row>
    <row r="51" spans="2:10" x14ac:dyDescent="0.3">
      <c r="B51" s="114"/>
      <c r="C51" s="109"/>
      <c r="D51" s="100"/>
      <c r="E51" s="216"/>
      <c r="F51" s="216"/>
      <c r="H51" s="100"/>
      <c r="I51" s="100"/>
      <c r="J51" s="100"/>
    </row>
    <row r="52" spans="2:10" x14ac:dyDescent="0.3">
      <c r="B52" s="100"/>
      <c r="C52" s="100"/>
      <c r="D52" s="100"/>
      <c r="E52" s="216"/>
      <c r="F52" s="216"/>
      <c r="H52" s="100"/>
      <c r="I52" s="100"/>
      <c r="J52" s="100"/>
    </row>
    <row r="53" spans="2:10" x14ac:dyDescent="0.3">
      <c r="B53" s="112" t="s">
        <v>53</v>
      </c>
      <c r="C53" s="101" t="s">
        <v>54</v>
      </c>
      <c r="D53" s="146" t="s">
        <v>342</v>
      </c>
      <c r="E53" s="218">
        <v>751605.24</v>
      </c>
      <c r="F53" s="218">
        <v>1047846.1420252251</v>
      </c>
      <c r="G53" s="152">
        <v>163184</v>
      </c>
      <c r="H53" s="117">
        <f>G53/F53*100</f>
        <v>15.573278695725886</v>
      </c>
      <c r="I53" s="100"/>
      <c r="J53" s="100"/>
    </row>
    <row r="54" spans="2:10" x14ac:dyDescent="0.3">
      <c r="B54" s="109"/>
      <c r="C54" s="109"/>
      <c r="D54" s="100"/>
      <c r="E54" s="216"/>
      <c r="F54" s="216"/>
      <c r="H54" s="100"/>
      <c r="I54" s="100"/>
      <c r="J54" s="100"/>
    </row>
    <row r="55" spans="2:10" x14ac:dyDescent="0.3">
      <c r="B55" s="100"/>
      <c r="C55" s="100"/>
      <c r="D55" s="100"/>
      <c r="E55" s="216"/>
      <c r="F55" s="216"/>
      <c r="H55" s="100"/>
      <c r="I55" s="100"/>
      <c r="J55" s="100"/>
    </row>
    <row r="56" spans="2:10" ht="27" customHeight="1" x14ac:dyDescent="0.3">
      <c r="B56" s="112" t="s">
        <v>55</v>
      </c>
      <c r="C56" s="116" t="s">
        <v>56</v>
      </c>
      <c r="D56" s="146" t="s">
        <v>342</v>
      </c>
      <c r="E56" s="218">
        <v>290921.5</v>
      </c>
      <c r="F56" s="218">
        <v>0</v>
      </c>
      <c r="G56" s="152">
        <v>0</v>
      </c>
      <c r="H56" s="117">
        <v>0</v>
      </c>
      <c r="I56" s="100"/>
      <c r="J56" s="100"/>
    </row>
    <row r="57" spans="2:10" x14ac:dyDescent="0.3">
      <c r="B57" s="108"/>
      <c r="C57" s="109"/>
      <c r="D57" s="109"/>
      <c r="E57" s="216"/>
      <c r="F57" s="216"/>
      <c r="G57" s="214"/>
      <c r="H57" s="108"/>
      <c r="I57" s="100"/>
      <c r="J57" s="100"/>
    </row>
    <row r="58" spans="2:10" x14ac:dyDescent="0.3">
      <c r="B58" s="109"/>
      <c r="C58" s="109"/>
      <c r="D58" s="109"/>
      <c r="E58" s="216"/>
      <c r="F58" s="216"/>
      <c r="G58" s="214"/>
      <c r="H58" s="108"/>
      <c r="I58" s="100"/>
      <c r="J58" s="100"/>
    </row>
    <row r="59" spans="2:10" x14ac:dyDescent="0.3">
      <c r="B59" s="112" t="s">
        <v>57</v>
      </c>
      <c r="C59" s="101" t="s">
        <v>257</v>
      </c>
      <c r="D59" s="101" t="s">
        <v>335</v>
      </c>
      <c r="E59" s="218">
        <v>6587608</v>
      </c>
      <c r="F59" s="218">
        <v>9626819.4906249996</v>
      </c>
      <c r="G59" s="152">
        <v>481587</v>
      </c>
      <c r="H59" s="117">
        <f>G59/F59*100</f>
        <v>5.0025556256559041</v>
      </c>
      <c r="I59" s="100"/>
      <c r="J59" s="100"/>
    </row>
    <row r="60" spans="2:10" x14ac:dyDescent="0.3">
      <c r="B60" s="109"/>
      <c r="C60" s="109"/>
      <c r="D60" s="100"/>
      <c r="E60" s="216"/>
      <c r="F60" s="216"/>
      <c r="H60" s="115"/>
      <c r="I60" s="100"/>
      <c r="J60" s="100"/>
    </row>
    <row r="61" spans="2:10" x14ac:dyDescent="0.3">
      <c r="B61" s="109"/>
      <c r="C61" s="109"/>
      <c r="D61" s="100"/>
      <c r="E61" s="216"/>
      <c r="F61" s="216"/>
      <c r="H61" s="100"/>
      <c r="I61" s="100"/>
      <c r="J61" s="100"/>
    </row>
    <row r="62" spans="2:10" x14ac:dyDescent="0.3">
      <c r="B62" s="112" t="s">
        <v>60</v>
      </c>
      <c r="C62" s="101" t="s">
        <v>341</v>
      </c>
      <c r="D62" s="101" t="s">
        <v>61</v>
      </c>
      <c r="E62" s="224">
        <v>43765406.850000001</v>
      </c>
      <c r="F62" s="224">
        <v>54298791.335202292</v>
      </c>
      <c r="G62" s="152">
        <v>9552549</v>
      </c>
      <c r="H62" s="117">
        <f>G62/F62*100</f>
        <v>17.592562863930663</v>
      </c>
    </row>
    <row r="63" spans="2:10" s="202" customFormat="1" x14ac:dyDescent="0.3">
      <c r="B63" s="113"/>
      <c r="C63" s="125"/>
      <c r="D63" s="125"/>
      <c r="E63" s="229"/>
      <c r="F63" s="229"/>
      <c r="G63" s="214"/>
      <c r="H63" s="120"/>
    </row>
    <row r="64" spans="2:10" x14ac:dyDescent="0.3">
      <c r="B64" s="113"/>
      <c r="C64" s="109"/>
      <c r="D64" s="109"/>
      <c r="E64" s="216"/>
      <c r="F64" s="216"/>
      <c r="G64" s="214"/>
      <c r="H64" s="120"/>
    </row>
    <row r="65" spans="2:10" s="205" customFormat="1" x14ac:dyDescent="0.3">
      <c r="B65" s="160" t="s">
        <v>62</v>
      </c>
      <c r="C65" s="203" t="s">
        <v>340</v>
      </c>
      <c r="D65" s="203" t="s">
        <v>342</v>
      </c>
      <c r="E65" s="152">
        <v>5509315.6399999997</v>
      </c>
      <c r="F65" s="152">
        <v>7923464.9540581126</v>
      </c>
      <c r="G65" s="152">
        <v>1000393</v>
      </c>
      <c r="H65" s="117">
        <f>G65/F65*100</f>
        <v>12.625701076492234</v>
      </c>
      <c r="J65" s="252"/>
    </row>
    <row r="66" spans="2:10" x14ac:dyDescent="0.3">
      <c r="B66" s="108"/>
      <c r="C66" s="109"/>
      <c r="D66" s="109"/>
      <c r="E66" s="216"/>
      <c r="F66" s="216"/>
      <c r="G66" s="214"/>
      <c r="H66" s="108"/>
    </row>
    <row r="67" spans="2:10" x14ac:dyDescent="0.3">
      <c r="B67" s="125"/>
      <c r="C67" s="125"/>
      <c r="D67" s="125"/>
      <c r="E67" s="216"/>
      <c r="F67" s="216"/>
      <c r="G67" s="214"/>
      <c r="H67" s="204"/>
    </row>
    <row r="68" spans="2:10" x14ac:dyDescent="0.3">
      <c r="B68" s="112" t="s">
        <v>64</v>
      </c>
      <c r="C68" s="101" t="s">
        <v>339</v>
      </c>
      <c r="D68" s="146" t="s">
        <v>335</v>
      </c>
      <c r="E68" s="218">
        <v>8903612.6799999997</v>
      </c>
      <c r="F68" s="218">
        <v>13827742.862029999</v>
      </c>
      <c r="G68" s="152">
        <v>3771712</v>
      </c>
      <c r="H68" s="117">
        <f>G68/F68*100</f>
        <v>27.27641118028636</v>
      </c>
    </row>
    <row r="69" spans="2:10" s="202" customFormat="1" x14ac:dyDescent="0.3">
      <c r="B69" s="113"/>
      <c r="C69" s="125"/>
      <c r="D69" s="125"/>
      <c r="E69" s="215"/>
      <c r="F69" s="215"/>
      <c r="G69" s="214"/>
      <c r="H69" s="120"/>
    </row>
    <row r="70" spans="2:10" x14ac:dyDescent="0.3">
      <c r="B70" s="109"/>
      <c r="C70" s="109"/>
      <c r="D70" s="109"/>
      <c r="E70" s="216"/>
      <c r="F70" s="216"/>
      <c r="G70" s="214"/>
      <c r="H70" s="108"/>
    </row>
    <row r="71" spans="2:10" x14ac:dyDescent="0.3">
      <c r="B71" s="112" t="s">
        <v>66</v>
      </c>
      <c r="C71" s="101" t="s">
        <v>67</v>
      </c>
      <c r="D71" s="101" t="s">
        <v>68</v>
      </c>
      <c r="E71" s="224">
        <v>11277400.32</v>
      </c>
      <c r="F71" s="224">
        <v>13368413.713829359</v>
      </c>
      <c r="G71" s="152">
        <v>841100</v>
      </c>
      <c r="H71" s="117">
        <f>G71/F71*100</f>
        <v>6.2916963673101973</v>
      </c>
    </row>
    <row r="72" spans="2:10" s="202" customFormat="1" x14ac:dyDescent="0.3">
      <c r="B72" s="113"/>
      <c r="C72" s="125"/>
      <c r="D72" s="125"/>
      <c r="E72" s="229"/>
      <c r="F72" s="229"/>
      <c r="G72" s="214"/>
      <c r="H72" s="120"/>
    </row>
    <row r="73" spans="2:10" x14ac:dyDescent="0.3">
      <c r="B73" s="109"/>
      <c r="C73" s="109"/>
      <c r="D73" s="109"/>
      <c r="E73" s="216"/>
      <c r="F73" s="216"/>
      <c r="G73" s="214"/>
      <c r="H73" s="108"/>
    </row>
    <row r="74" spans="2:10" x14ac:dyDescent="0.3">
      <c r="B74" s="112" t="s">
        <v>69</v>
      </c>
      <c r="C74" s="116" t="s">
        <v>256</v>
      </c>
      <c r="D74" s="101" t="s">
        <v>71</v>
      </c>
      <c r="E74" s="224">
        <v>32503100.640000001</v>
      </c>
      <c r="F74" s="224">
        <v>55002896.535924196</v>
      </c>
      <c r="G74" s="152">
        <v>5746159</v>
      </c>
      <c r="H74" s="117">
        <f>G74/F74*100</f>
        <v>10.447011633736407</v>
      </c>
    </row>
    <row r="75" spans="2:10" s="202" customFormat="1" x14ac:dyDescent="0.3">
      <c r="B75" s="113"/>
      <c r="C75" s="228"/>
      <c r="D75" s="125"/>
      <c r="E75" s="229"/>
      <c r="F75" s="229"/>
      <c r="G75" s="214"/>
      <c r="H75" s="120"/>
    </row>
    <row r="76" spans="2:10" x14ac:dyDescent="0.3">
      <c r="B76" s="113"/>
      <c r="C76" s="109"/>
      <c r="D76" s="109"/>
      <c r="E76" s="216"/>
      <c r="F76" s="216"/>
      <c r="G76" s="214"/>
      <c r="H76" s="120"/>
    </row>
    <row r="77" spans="2:10" x14ac:dyDescent="0.3">
      <c r="B77" s="110" t="s">
        <v>127</v>
      </c>
      <c r="C77" s="105" t="s">
        <v>128</v>
      </c>
      <c r="D77" s="105" t="s">
        <v>46</v>
      </c>
      <c r="E77" s="224">
        <v>9824295.8100000005</v>
      </c>
      <c r="F77" s="348">
        <v>6608889.1227458008</v>
      </c>
      <c r="G77" s="227">
        <v>793124</v>
      </c>
      <c r="H77" s="117">
        <f>G77/F77*100</f>
        <v>12.000867093840425</v>
      </c>
    </row>
    <row r="78" spans="2:10" s="202" customFormat="1" x14ac:dyDescent="0.3">
      <c r="B78" s="230"/>
      <c r="C78" s="111"/>
      <c r="D78" s="111"/>
      <c r="E78" s="229"/>
      <c r="F78" s="229"/>
      <c r="G78" s="231"/>
      <c r="H78" s="232"/>
    </row>
    <row r="79" spans="2:10" x14ac:dyDescent="0.3">
      <c r="B79" s="111"/>
      <c r="C79" s="111"/>
      <c r="D79" s="111"/>
      <c r="E79" s="216"/>
      <c r="F79" s="216"/>
      <c r="G79" s="231"/>
      <c r="H79" s="119"/>
    </row>
    <row r="80" spans="2:10" s="202" customFormat="1" x14ac:dyDescent="0.3">
      <c r="B80" s="112" t="s">
        <v>316</v>
      </c>
      <c r="C80" s="146" t="s">
        <v>317</v>
      </c>
      <c r="D80" s="146" t="s">
        <v>71</v>
      </c>
      <c r="E80" s="218">
        <v>2405730.87</v>
      </c>
      <c r="F80" s="218">
        <v>2979638.4586574002</v>
      </c>
      <c r="G80" s="152">
        <v>481960</v>
      </c>
      <c r="H80" s="163">
        <f>G80/F80*100</f>
        <v>16.175116769608589</v>
      </c>
    </row>
    <row r="81" spans="2:12" s="202" customFormat="1" x14ac:dyDescent="0.3">
      <c r="B81" s="125"/>
      <c r="C81" s="125"/>
      <c r="D81" s="125"/>
      <c r="E81" s="216"/>
      <c r="F81" s="216"/>
      <c r="G81" s="214"/>
      <c r="H81" s="204"/>
    </row>
    <row r="82" spans="2:12" x14ac:dyDescent="0.3">
      <c r="B82" s="109"/>
      <c r="C82" s="109"/>
      <c r="D82" s="109"/>
      <c r="E82" s="216"/>
      <c r="F82" s="216"/>
      <c r="G82" s="214"/>
      <c r="H82" s="108"/>
      <c r="I82" s="100"/>
    </row>
    <row r="83" spans="2:12" s="205" customFormat="1" x14ac:dyDescent="0.3">
      <c r="B83" s="160" t="s">
        <v>72</v>
      </c>
      <c r="C83" s="203" t="s">
        <v>337</v>
      </c>
      <c r="D83" s="146" t="s">
        <v>335</v>
      </c>
      <c r="E83" s="152">
        <v>20840039.760000002</v>
      </c>
      <c r="F83" s="152">
        <v>55717512.237142995</v>
      </c>
      <c r="G83" s="152">
        <v>5685022</v>
      </c>
      <c r="H83" s="237">
        <f>G83/F83*100</f>
        <v>10.203294748343396</v>
      </c>
    </row>
    <row r="84" spans="2:12" s="205" customFormat="1" x14ac:dyDescent="0.3">
      <c r="B84" s="114"/>
      <c r="C84" s="204"/>
      <c r="D84" s="204"/>
      <c r="E84" s="214"/>
      <c r="F84" s="214"/>
      <c r="G84" s="214"/>
      <c r="H84" s="120"/>
    </row>
    <row r="85" spans="2:12" x14ac:dyDescent="0.3">
      <c r="B85" s="113"/>
      <c r="C85" s="109"/>
      <c r="D85" s="109"/>
      <c r="E85" s="216"/>
      <c r="F85" s="216"/>
      <c r="G85" s="214"/>
      <c r="H85" s="120"/>
      <c r="I85" s="100"/>
    </row>
    <row r="86" spans="2:12" s="202" customFormat="1" x14ac:dyDescent="0.3">
      <c r="B86" s="112" t="s">
        <v>318</v>
      </c>
      <c r="C86" s="146" t="s">
        <v>319</v>
      </c>
      <c r="D86" s="146" t="s">
        <v>71</v>
      </c>
      <c r="E86" s="218">
        <v>5306062.1900000004</v>
      </c>
      <c r="F86" s="218">
        <v>5811335.4217039999</v>
      </c>
      <c r="G86" s="152">
        <v>4004414</v>
      </c>
      <c r="H86" s="163">
        <f>G86/F86*100</f>
        <v>68.906950114158533</v>
      </c>
    </row>
    <row r="87" spans="2:12" s="202" customFormat="1" x14ac:dyDescent="0.3">
      <c r="B87" s="113"/>
      <c r="C87" s="125"/>
      <c r="D87" s="125"/>
      <c r="E87" s="216"/>
      <c r="F87" s="216"/>
      <c r="G87" s="214"/>
      <c r="H87" s="120"/>
    </row>
    <row r="88" spans="2:12" x14ac:dyDescent="0.3">
      <c r="B88" s="109"/>
      <c r="C88" s="109"/>
      <c r="D88" s="109"/>
      <c r="E88" s="215"/>
      <c r="F88" s="215"/>
      <c r="G88" s="214"/>
      <c r="H88" s="108"/>
      <c r="I88" s="100"/>
    </row>
    <row r="89" spans="2:12" x14ac:dyDescent="0.3">
      <c r="B89" s="112" t="s">
        <v>129</v>
      </c>
      <c r="C89" s="101" t="s">
        <v>320</v>
      </c>
      <c r="D89" s="146" t="s">
        <v>335</v>
      </c>
      <c r="E89" s="218">
        <v>6674848.2000000002</v>
      </c>
      <c r="F89" s="218">
        <v>7216082.586325</v>
      </c>
      <c r="G89" s="152">
        <v>1684022</v>
      </c>
      <c r="H89" s="117">
        <f>G89/F89*100</f>
        <v>23.337066612726186</v>
      </c>
      <c r="I89" s="100"/>
    </row>
    <row r="90" spans="2:12" s="202" customFormat="1" x14ac:dyDescent="0.3">
      <c r="B90" s="113"/>
      <c r="C90" s="125"/>
      <c r="D90" s="125"/>
      <c r="E90" s="215"/>
      <c r="F90" s="215"/>
      <c r="G90" s="214"/>
      <c r="H90" s="120"/>
    </row>
    <row r="91" spans="2:12" s="202" customFormat="1" x14ac:dyDescent="0.3">
      <c r="B91" s="113"/>
      <c r="C91" s="125"/>
      <c r="D91" s="125"/>
      <c r="E91" s="215"/>
      <c r="F91" s="215"/>
      <c r="G91" s="214"/>
      <c r="H91" s="120"/>
    </row>
    <row r="92" spans="2:12" s="202" customFormat="1" x14ac:dyDescent="0.3">
      <c r="B92" s="112" t="s">
        <v>321</v>
      </c>
      <c r="C92" s="146" t="s">
        <v>322</v>
      </c>
      <c r="D92" s="146" t="s">
        <v>323</v>
      </c>
      <c r="E92" s="218">
        <v>4059672.7</v>
      </c>
      <c r="F92" s="218">
        <v>3500458.8659759997</v>
      </c>
      <c r="G92" s="152">
        <v>443580</v>
      </c>
      <c r="H92" s="117">
        <f>G92/F92*100</f>
        <v>12.672052921733757</v>
      </c>
    </row>
    <row r="93" spans="2:12" s="202" customFormat="1" x14ac:dyDescent="0.3">
      <c r="B93" s="113"/>
      <c r="C93" s="125"/>
      <c r="D93" s="125"/>
      <c r="E93" s="215"/>
      <c r="F93" s="215"/>
      <c r="G93" s="214"/>
      <c r="H93" s="120"/>
    </row>
    <row r="94" spans="2:12" x14ac:dyDescent="0.3">
      <c r="B94" s="113"/>
      <c r="C94" s="109"/>
      <c r="D94" s="109"/>
      <c r="E94" s="216"/>
      <c r="F94" s="216"/>
      <c r="G94" s="214"/>
      <c r="H94" s="120"/>
      <c r="I94" s="100"/>
    </row>
    <row r="95" spans="2:12" s="202" customFormat="1" x14ac:dyDescent="0.3">
      <c r="B95" s="238" t="s">
        <v>334</v>
      </c>
      <c r="C95" s="239" t="s">
        <v>336</v>
      </c>
      <c r="D95" s="146" t="s">
        <v>335</v>
      </c>
      <c r="E95" s="218">
        <v>10036053.83</v>
      </c>
      <c r="F95" s="218">
        <v>16214797.3824904</v>
      </c>
      <c r="G95" s="152">
        <v>2098043</v>
      </c>
      <c r="H95" s="117">
        <f>G95/F95*100</f>
        <v>12.939063933451173</v>
      </c>
      <c r="K95" s="236"/>
      <c r="L95" s="236"/>
    </row>
    <row r="96" spans="2:12" s="202" customFormat="1" x14ac:dyDescent="0.3">
      <c r="B96" s="113"/>
      <c r="C96" s="125"/>
      <c r="D96" s="125"/>
      <c r="E96" s="216"/>
      <c r="F96" s="216"/>
      <c r="G96" s="214"/>
      <c r="H96" s="120"/>
    </row>
    <row r="97" spans="1:13" x14ac:dyDescent="0.3">
      <c r="B97" s="112" t="s">
        <v>74</v>
      </c>
      <c r="C97" s="101" t="s">
        <v>75</v>
      </c>
      <c r="D97" s="101" t="s">
        <v>76</v>
      </c>
      <c r="E97" s="218">
        <v>37862348.829999998</v>
      </c>
      <c r="F97" s="218">
        <v>42255355.664530598</v>
      </c>
      <c r="G97" s="152">
        <v>7651291</v>
      </c>
      <c r="H97" s="117">
        <f>G97/F97*100</f>
        <v>18.107269196227687</v>
      </c>
      <c r="I97" s="100"/>
    </row>
    <row r="98" spans="1:13" x14ac:dyDescent="0.3">
      <c r="B98" s="108"/>
      <c r="C98" s="109"/>
      <c r="D98" s="109"/>
      <c r="E98" s="216"/>
      <c r="F98" s="216"/>
      <c r="G98" s="214"/>
      <c r="H98" s="108"/>
      <c r="I98" s="100"/>
    </row>
    <row r="99" spans="1:13" x14ac:dyDescent="0.3">
      <c r="B99" s="108"/>
      <c r="C99" s="109"/>
      <c r="D99" s="109"/>
      <c r="G99" s="214"/>
      <c r="H99" s="108"/>
      <c r="I99" s="100"/>
    </row>
    <row r="100" spans="1:13" x14ac:dyDescent="0.3">
      <c r="B100" s="104"/>
      <c r="C100" s="104" t="s">
        <v>77</v>
      </c>
      <c r="D100" s="104"/>
      <c r="E100" s="225">
        <f>SUM(E10:E99)-18000.01</f>
        <v>313788223.2299999</v>
      </c>
      <c r="F100" s="225">
        <f>SUM(F10:F99)</f>
        <v>418850925.93969733</v>
      </c>
      <c r="G100" s="128">
        <f>SUM(G10:G98)</f>
        <v>67620059</v>
      </c>
      <c r="H100" s="117">
        <f>G100/F100*100</f>
        <v>16.144182765811856</v>
      </c>
      <c r="I100" s="100"/>
      <c r="J100" s="333"/>
    </row>
    <row r="101" spans="1:13" s="202" customFormat="1" x14ac:dyDescent="0.3">
      <c r="B101" s="149"/>
      <c r="C101" s="149"/>
      <c r="D101" s="149"/>
      <c r="E101" s="240"/>
      <c r="F101" s="240"/>
      <c r="G101" s="121"/>
      <c r="H101" s="120"/>
    </row>
    <row r="102" spans="1:13" x14ac:dyDescent="0.3">
      <c r="B102" s="100"/>
      <c r="C102" s="100"/>
      <c r="D102" s="100"/>
      <c r="H102" s="100"/>
      <c r="I102" s="100"/>
    </row>
    <row r="103" spans="1:13" x14ac:dyDescent="0.3">
      <c r="B103" s="106" t="s">
        <v>130</v>
      </c>
      <c r="C103" s="106"/>
      <c r="D103" s="100"/>
      <c r="H103" s="100"/>
      <c r="I103" s="100"/>
    </row>
    <row r="104" spans="1:13" x14ac:dyDescent="0.3">
      <c r="A104" s="100"/>
      <c r="B104" s="103"/>
      <c r="C104" s="101" t="s">
        <v>446</v>
      </c>
      <c r="D104" s="101" t="s">
        <v>131</v>
      </c>
      <c r="E104" s="226" t="s">
        <v>31</v>
      </c>
      <c r="F104" s="349"/>
      <c r="H104" s="100"/>
      <c r="I104" s="100"/>
      <c r="J104" s="100"/>
      <c r="K104" s="100"/>
      <c r="L104" s="100"/>
      <c r="M104" s="100"/>
    </row>
    <row r="105" spans="1:13" x14ac:dyDescent="0.3">
      <c r="A105" s="100"/>
      <c r="B105" s="101"/>
      <c r="C105" s="206">
        <f>'Capital Projects'!F243</f>
        <v>120657660</v>
      </c>
      <c r="D105" s="373">
        <f>'Capital Projects'!G249</f>
        <v>24232395</v>
      </c>
      <c r="E105" s="225">
        <f>D105/C105*100</f>
        <v>20.08359436110397</v>
      </c>
      <c r="F105" s="229"/>
      <c r="H105" s="100"/>
      <c r="I105" s="100"/>
      <c r="J105" s="100"/>
      <c r="K105" s="100"/>
      <c r="L105" s="100"/>
      <c r="M105" s="100"/>
    </row>
    <row r="106" spans="1:13" x14ac:dyDescent="0.3">
      <c r="A106" s="100"/>
      <c r="B106" s="100"/>
      <c r="C106" s="205"/>
      <c r="D106" s="205"/>
      <c r="H106" s="100"/>
      <c r="I106" s="100"/>
      <c r="J106" s="100"/>
      <c r="K106" s="100"/>
      <c r="L106" s="100"/>
      <c r="M106" s="100"/>
    </row>
    <row r="107" spans="1:13" x14ac:dyDescent="0.3">
      <c r="A107" s="100"/>
      <c r="B107" s="106" t="s">
        <v>132</v>
      </c>
      <c r="C107" s="205"/>
      <c r="D107" s="205"/>
      <c r="H107" s="100"/>
      <c r="I107" s="100"/>
      <c r="J107" s="100"/>
      <c r="K107" s="100"/>
      <c r="L107" s="100"/>
      <c r="M107" s="100"/>
    </row>
    <row r="108" spans="1:13" x14ac:dyDescent="0.3">
      <c r="A108" s="100"/>
      <c r="B108" s="103"/>
      <c r="C108" s="203" t="s">
        <v>29</v>
      </c>
      <c r="D108" s="203" t="s">
        <v>131</v>
      </c>
      <c r="E108" s="226" t="s">
        <v>31</v>
      </c>
      <c r="F108" s="349"/>
      <c r="H108" s="100"/>
      <c r="I108" s="100"/>
      <c r="J108" s="100"/>
      <c r="K108" s="100"/>
      <c r="L108" s="100"/>
      <c r="M108" s="100"/>
    </row>
    <row r="109" spans="1:13" x14ac:dyDescent="0.3">
      <c r="A109" s="100"/>
      <c r="B109" s="101"/>
      <c r="C109" s="206">
        <f>F100</f>
        <v>418850925.93969733</v>
      </c>
      <c r="D109" s="373">
        <f>G100</f>
        <v>67620059</v>
      </c>
      <c r="E109" s="225">
        <f>D109/C109*100</f>
        <v>16.144182765811856</v>
      </c>
      <c r="F109" s="229"/>
      <c r="H109" s="334"/>
      <c r="I109" s="100"/>
      <c r="J109" s="100"/>
      <c r="K109" s="100"/>
      <c r="L109" s="100"/>
      <c r="M109" s="100"/>
    </row>
    <row r="110" spans="1:13" x14ac:dyDescent="0.3">
      <c r="A110" s="100"/>
      <c r="B110" s="100"/>
      <c r="C110" s="205"/>
      <c r="D110" s="205"/>
      <c r="H110" s="100"/>
      <c r="I110" s="100"/>
      <c r="J110" s="100"/>
      <c r="K110" s="100"/>
      <c r="L110" s="100"/>
      <c r="M110" s="100"/>
    </row>
    <row r="111" spans="1:13" x14ac:dyDescent="0.3">
      <c r="A111" s="100"/>
      <c r="B111" s="106" t="s">
        <v>133</v>
      </c>
      <c r="C111" s="209"/>
      <c r="D111" s="224"/>
      <c r="H111" s="100"/>
      <c r="I111" s="100"/>
      <c r="J111" s="100"/>
      <c r="K111" s="100"/>
      <c r="L111" s="100"/>
      <c r="M111" s="100"/>
    </row>
    <row r="112" spans="1:13" x14ac:dyDescent="0.3">
      <c r="A112" s="100"/>
      <c r="B112" s="103"/>
      <c r="C112" s="203" t="s">
        <v>29</v>
      </c>
      <c r="D112" s="203" t="s">
        <v>131</v>
      </c>
      <c r="E112" s="226" t="s">
        <v>31</v>
      </c>
      <c r="F112" s="349"/>
      <c r="H112" s="100"/>
      <c r="I112" s="100"/>
      <c r="J112" s="100"/>
      <c r="K112" s="100"/>
      <c r="L112" s="100"/>
      <c r="M112" s="100"/>
    </row>
    <row r="113" spans="1:13" x14ac:dyDescent="0.3">
      <c r="A113" s="100"/>
      <c r="B113" s="101"/>
      <c r="C113" s="206">
        <f>C105+C109</f>
        <v>539508585.93969727</v>
      </c>
      <c r="D113" s="206">
        <f>D105+D109</f>
        <v>91852454</v>
      </c>
      <c r="E113" s="225">
        <f>D113/C113*100</f>
        <v>17.025207085446954</v>
      </c>
      <c r="F113" s="229"/>
      <c r="H113" s="100"/>
      <c r="I113" s="100"/>
      <c r="J113" s="100"/>
      <c r="K113" s="100"/>
      <c r="L113" s="100"/>
      <c r="M113" s="100"/>
    </row>
    <row r="114" spans="1:13" x14ac:dyDescent="0.3">
      <c r="A114" s="100"/>
      <c r="B114" s="100"/>
      <c r="C114" s="100"/>
      <c r="D114" s="100"/>
      <c r="H114" s="100"/>
      <c r="I114" s="100"/>
      <c r="J114" s="100"/>
      <c r="K114" s="100"/>
      <c r="L114" s="100"/>
      <c r="M114" s="100"/>
    </row>
    <row r="115" spans="1:13" x14ac:dyDescent="0.3">
      <c r="A115" s="377" t="s">
        <v>134</v>
      </c>
      <c r="B115" s="378"/>
      <c r="C115" s="378"/>
      <c r="D115" s="378"/>
      <c r="E115" s="378"/>
      <c r="F115" s="378"/>
      <c r="G115" s="378"/>
      <c r="H115" s="378"/>
      <c r="I115" s="100"/>
      <c r="J115" s="100"/>
      <c r="K115" s="100"/>
      <c r="L115" s="100"/>
      <c r="M115" s="100"/>
    </row>
    <row r="116" spans="1:13" x14ac:dyDescent="0.3">
      <c r="A116" s="376" t="s">
        <v>524</v>
      </c>
      <c r="B116" s="376"/>
      <c r="C116" s="376"/>
      <c r="D116" s="376"/>
      <c r="E116" s="376"/>
      <c r="F116" s="376"/>
      <c r="G116" s="376"/>
      <c r="H116" s="376"/>
      <c r="I116" s="100"/>
      <c r="J116" s="100"/>
      <c r="K116" s="100"/>
      <c r="L116" s="100"/>
      <c r="M116" s="100"/>
    </row>
    <row r="117" spans="1:13" x14ac:dyDescent="0.3">
      <c r="A117" s="100"/>
      <c r="B117" s="100"/>
      <c r="C117" s="100"/>
      <c r="D117" s="100"/>
      <c r="H117" s="100"/>
      <c r="I117" s="100"/>
      <c r="J117" s="100"/>
      <c r="K117" s="100"/>
      <c r="L117" s="100"/>
      <c r="M117" s="100"/>
    </row>
    <row r="118" spans="1:13" x14ac:dyDescent="0.3">
      <c r="A118" s="100"/>
      <c r="B118" s="100"/>
      <c r="C118" s="100"/>
      <c r="D118" s="100"/>
      <c r="H118" s="100"/>
      <c r="I118" s="100"/>
      <c r="J118" s="100"/>
      <c r="K118" s="100"/>
      <c r="L118" s="100"/>
      <c r="M118" s="100"/>
    </row>
    <row r="119" spans="1:13" x14ac:dyDescent="0.3">
      <c r="A119" s="100"/>
      <c r="B119" s="100"/>
      <c r="C119" s="100"/>
      <c r="D119" s="100"/>
      <c r="H119" s="100"/>
      <c r="I119" s="100"/>
      <c r="J119" s="100"/>
      <c r="K119" s="100"/>
      <c r="L119" s="100"/>
      <c r="M119" s="100"/>
    </row>
    <row r="120" spans="1:13" x14ac:dyDescent="0.3">
      <c r="B120" s="100"/>
      <c r="C120" s="100"/>
      <c r="D120" s="100"/>
    </row>
    <row r="121" spans="1:13" x14ac:dyDescent="0.3">
      <c r="B121" s="100"/>
      <c r="C121" s="100"/>
      <c r="D121" s="100"/>
    </row>
    <row r="122" spans="1:13" x14ac:dyDescent="0.3">
      <c r="B122" s="100"/>
      <c r="C122" s="100"/>
      <c r="D122" s="100"/>
    </row>
    <row r="123" spans="1:13" x14ac:dyDescent="0.3">
      <c r="B123" s="100"/>
      <c r="C123" s="100"/>
      <c r="D123" s="100"/>
    </row>
    <row r="124" spans="1:13" x14ac:dyDescent="0.3">
      <c r="B124" s="100"/>
      <c r="C124" s="100"/>
      <c r="D124" s="100"/>
    </row>
    <row r="125" spans="1:13" x14ac:dyDescent="0.3">
      <c r="B125" s="100"/>
      <c r="C125" s="100"/>
      <c r="D125" s="100"/>
    </row>
    <row r="126" spans="1:13" x14ac:dyDescent="0.3">
      <c r="B126" s="100"/>
      <c r="C126" s="100"/>
      <c r="D126" s="100"/>
    </row>
    <row r="127" spans="1:13" x14ac:dyDescent="0.3">
      <c r="B127" s="100"/>
      <c r="C127" s="100"/>
      <c r="D127" s="100"/>
    </row>
    <row r="128" spans="1:13" x14ac:dyDescent="0.3">
      <c r="B128" s="100"/>
      <c r="C128" s="100"/>
      <c r="D128" s="100"/>
    </row>
    <row r="129" spans="2:4" x14ac:dyDescent="0.3">
      <c r="B129" s="100"/>
      <c r="C129" s="100"/>
      <c r="D129" s="100"/>
    </row>
    <row r="130" spans="2:4" x14ac:dyDescent="0.3">
      <c r="B130" s="100"/>
      <c r="C130" s="100"/>
      <c r="D130" s="100"/>
    </row>
    <row r="131" spans="2:4" x14ac:dyDescent="0.3">
      <c r="B131" s="100"/>
      <c r="C131" s="100"/>
      <c r="D131" s="100"/>
    </row>
    <row r="132" spans="2:4" x14ac:dyDescent="0.3">
      <c r="B132" s="100"/>
      <c r="C132" s="100"/>
      <c r="D132" s="100"/>
    </row>
    <row r="133" spans="2:4" x14ac:dyDescent="0.3">
      <c r="B133" s="100"/>
      <c r="C133" s="100"/>
      <c r="D133" s="100"/>
    </row>
    <row r="134" spans="2:4" x14ac:dyDescent="0.3">
      <c r="B134" s="100"/>
      <c r="C134" s="100"/>
      <c r="D134" s="100"/>
    </row>
    <row r="135" spans="2:4" x14ac:dyDescent="0.3">
      <c r="B135" s="100"/>
      <c r="C135" s="100"/>
      <c r="D135" s="100"/>
    </row>
  </sheetData>
  <mergeCells count="2">
    <mergeCell ref="A116:H116"/>
    <mergeCell ref="A115:H11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113"/>
  <sheetViews>
    <sheetView topLeftCell="A25" zoomScale="87" zoomScaleNormal="87" workbookViewId="0">
      <selection activeCell="G18" sqref="G18"/>
    </sheetView>
  </sheetViews>
  <sheetFormatPr defaultRowHeight="14.4" x14ac:dyDescent="0.3"/>
  <cols>
    <col min="1" max="1" width="50.6640625" customWidth="1"/>
    <col min="3" max="3" width="15.88671875" customWidth="1"/>
    <col min="4" max="4" width="15.88671875" style="202" customWidth="1"/>
    <col min="5" max="5" width="15.33203125" customWidth="1"/>
    <col min="6" max="6" width="14.44140625" customWidth="1"/>
    <col min="7" max="7" width="12.33203125" bestFit="1" customWidth="1"/>
    <col min="8" max="8" width="10.33203125" bestFit="1" customWidth="1"/>
    <col min="9" max="9" width="13.44140625" bestFit="1" customWidth="1"/>
    <col min="10" max="10" width="10.33203125" bestFit="1" customWidth="1"/>
  </cols>
  <sheetData>
    <row r="1" spans="1:6" x14ac:dyDescent="0.3">
      <c r="A1" s="379" t="s">
        <v>0</v>
      </c>
      <c r="B1" s="379"/>
      <c r="C1" s="379"/>
      <c r="D1" s="379"/>
      <c r="E1" s="379"/>
      <c r="F1" s="379"/>
    </row>
    <row r="2" spans="1:6" x14ac:dyDescent="0.3">
      <c r="A2" s="380" t="s">
        <v>1</v>
      </c>
      <c r="B2" s="382"/>
      <c r="C2" s="4" t="s">
        <v>504</v>
      </c>
      <c r="D2" s="4"/>
      <c r="E2" s="5"/>
      <c r="F2" s="5"/>
    </row>
    <row r="3" spans="1:6" x14ac:dyDescent="0.3">
      <c r="A3" s="381"/>
      <c r="B3" s="383"/>
      <c r="C3" s="6" t="s">
        <v>22</v>
      </c>
      <c r="D3" s="351" t="s">
        <v>445</v>
      </c>
      <c r="E3" s="7" t="s">
        <v>23</v>
      </c>
      <c r="F3" s="7" t="s">
        <v>24</v>
      </c>
    </row>
    <row r="4" spans="1:6" x14ac:dyDescent="0.3">
      <c r="A4" s="8"/>
      <c r="B4" s="9"/>
      <c r="C4" s="10"/>
      <c r="D4" s="352"/>
      <c r="E4" s="11"/>
      <c r="F4" s="11"/>
    </row>
    <row r="5" spans="1:6" x14ac:dyDescent="0.3">
      <c r="A5" s="12" t="s">
        <v>2</v>
      </c>
      <c r="B5" s="3"/>
      <c r="C5" s="13"/>
      <c r="D5" s="353"/>
      <c r="E5" s="14"/>
      <c r="F5" s="14"/>
    </row>
    <row r="6" spans="1:6" x14ac:dyDescent="0.3">
      <c r="A6" s="15" t="s">
        <v>3</v>
      </c>
      <c r="B6" s="3"/>
      <c r="C6" s="347">
        <v>25155136.620741602</v>
      </c>
      <c r="D6" s="214">
        <v>25155136.620741602</v>
      </c>
      <c r="E6" s="214">
        <v>1912502</v>
      </c>
      <c r="F6" s="17">
        <v>5711984</v>
      </c>
    </row>
    <row r="7" spans="1:6" x14ac:dyDescent="0.3">
      <c r="A7" s="18"/>
      <c r="B7" s="3"/>
      <c r="C7" s="19"/>
      <c r="D7" s="354"/>
      <c r="E7" s="17"/>
      <c r="F7" s="17"/>
    </row>
    <row r="8" spans="1:6" x14ac:dyDescent="0.3">
      <c r="A8" s="18"/>
      <c r="B8" s="3"/>
      <c r="C8" s="19"/>
      <c r="D8" s="354"/>
      <c r="E8" s="17"/>
      <c r="F8" s="17"/>
    </row>
    <row r="9" spans="1:6" x14ac:dyDescent="0.3">
      <c r="A9" s="20" t="s">
        <v>4</v>
      </c>
      <c r="B9" s="3"/>
      <c r="C9" s="21">
        <f>C6</f>
        <v>25155136.620741602</v>
      </c>
      <c r="D9" s="21">
        <f>D6</f>
        <v>25155136.620741602</v>
      </c>
      <c r="E9" s="21">
        <f>E6</f>
        <v>1912502</v>
      </c>
      <c r="F9" s="21">
        <f>F6</f>
        <v>5711984</v>
      </c>
    </row>
    <row r="10" spans="1:6" x14ac:dyDescent="0.3">
      <c r="A10" s="22"/>
      <c r="B10" s="3"/>
      <c r="C10" s="13"/>
      <c r="D10" s="353"/>
      <c r="E10" s="14"/>
      <c r="F10" s="14"/>
    </row>
    <row r="11" spans="1:6" x14ac:dyDescent="0.3">
      <c r="A11" s="12" t="s">
        <v>5</v>
      </c>
      <c r="B11" s="3"/>
      <c r="C11" s="13"/>
      <c r="D11" s="353"/>
      <c r="E11" s="14"/>
      <c r="F11" s="14"/>
    </row>
    <row r="12" spans="1:6" x14ac:dyDescent="0.3">
      <c r="A12" s="12"/>
      <c r="B12" s="3"/>
      <c r="C12" s="23"/>
      <c r="D12" s="181"/>
      <c r="E12" s="14"/>
      <c r="F12" s="14"/>
    </row>
    <row r="13" spans="1:6" x14ac:dyDescent="0.3">
      <c r="A13" s="18" t="s">
        <v>6</v>
      </c>
      <c r="B13" s="3"/>
      <c r="C13" s="346">
        <v>7548701.0990324989</v>
      </c>
      <c r="D13" s="346">
        <v>7548701.0990324989</v>
      </c>
      <c r="E13" s="266">
        <v>562490</v>
      </c>
      <c r="F13" s="266">
        <v>1687470</v>
      </c>
    </row>
    <row r="14" spans="1:6" x14ac:dyDescent="0.3">
      <c r="A14" s="18"/>
      <c r="B14" s="3"/>
      <c r="C14" s="16"/>
      <c r="D14" s="180"/>
      <c r="E14" s="17"/>
      <c r="F14" s="17"/>
    </row>
    <row r="15" spans="1:6" x14ac:dyDescent="0.3">
      <c r="A15" s="20" t="s">
        <v>7</v>
      </c>
      <c r="B15" s="3"/>
      <c r="C15" s="21">
        <f>C13</f>
        <v>7548701.0990324989</v>
      </c>
      <c r="D15" s="21">
        <f>D13</f>
        <v>7548701.0990324989</v>
      </c>
      <c r="E15" s="269">
        <f>E13</f>
        <v>562490</v>
      </c>
      <c r="F15" s="269">
        <f>F13</f>
        <v>1687470</v>
      </c>
    </row>
    <row r="16" spans="1:6" x14ac:dyDescent="0.3">
      <c r="A16" s="22"/>
      <c r="B16" s="3"/>
      <c r="C16" s="13"/>
      <c r="D16" s="353"/>
      <c r="E16" s="14"/>
      <c r="F16" s="14"/>
    </row>
    <row r="17" spans="1:10" x14ac:dyDescent="0.3">
      <c r="A17" s="12" t="s">
        <v>8</v>
      </c>
      <c r="B17" s="3"/>
      <c r="C17" s="13"/>
      <c r="D17" s="353"/>
      <c r="E17" s="14"/>
      <c r="F17" s="14"/>
    </row>
    <row r="18" spans="1:10" x14ac:dyDescent="0.3">
      <c r="A18" s="15" t="s">
        <v>9</v>
      </c>
      <c r="B18" s="3"/>
      <c r="C18" s="19">
        <v>70986364.090967506</v>
      </c>
      <c r="D18" s="354">
        <v>70986364.090967506</v>
      </c>
      <c r="E18" s="17">
        <f>5746344-49703-244965</f>
        <v>5451676</v>
      </c>
      <c r="F18" s="17">
        <f>17129520-149109-734896</f>
        <v>16245515</v>
      </c>
      <c r="G18" s="202"/>
      <c r="H18" s="202"/>
      <c r="I18" s="202"/>
      <c r="J18" s="333"/>
    </row>
    <row r="19" spans="1:10" x14ac:dyDescent="0.3">
      <c r="A19" s="15" t="s">
        <v>10</v>
      </c>
      <c r="B19" s="3"/>
      <c r="C19" s="19">
        <v>14027477.189999999</v>
      </c>
      <c r="D19" s="354">
        <v>14027477.189999999</v>
      </c>
      <c r="E19" s="17">
        <f>1116572-9423-52471</f>
        <v>1054678</v>
      </c>
      <c r="F19" s="17">
        <f>3349715-28268-157413</f>
        <v>3164034</v>
      </c>
      <c r="G19" s="202"/>
      <c r="H19" s="202"/>
      <c r="I19" s="202"/>
      <c r="J19" s="333"/>
    </row>
    <row r="20" spans="1:10" x14ac:dyDescent="0.3">
      <c r="A20" s="15" t="s">
        <v>11</v>
      </c>
      <c r="B20" s="3"/>
      <c r="C20" s="19">
        <v>5492107.4199999999</v>
      </c>
      <c r="D20" s="354">
        <v>5492107.4199999999</v>
      </c>
      <c r="E20" s="17">
        <f>454194-2064-32980</f>
        <v>419150</v>
      </c>
      <c r="F20" s="17">
        <f>1369132-6192-99659</f>
        <v>1263281</v>
      </c>
      <c r="G20" s="202"/>
      <c r="H20" s="202"/>
      <c r="I20" s="202"/>
      <c r="J20" s="333"/>
    </row>
    <row r="21" spans="1:10" x14ac:dyDescent="0.3">
      <c r="A21" s="15" t="s">
        <v>12</v>
      </c>
      <c r="B21" s="3"/>
      <c r="C21" s="19">
        <v>4202820.93</v>
      </c>
      <c r="D21" s="354">
        <v>4202820.93</v>
      </c>
      <c r="E21" s="17">
        <f>515526-10272-156808</f>
        <v>348446</v>
      </c>
      <c r="F21" s="17">
        <f>1667413-30815-509365</f>
        <v>1127233</v>
      </c>
      <c r="G21" s="202"/>
      <c r="H21" s="202"/>
      <c r="I21" s="202"/>
      <c r="J21" s="333"/>
    </row>
    <row r="22" spans="1:10" x14ac:dyDescent="0.3">
      <c r="A22" s="15" t="s">
        <v>13</v>
      </c>
      <c r="B22" s="3"/>
      <c r="C22" s="19">
        <v>6061418.7699999996</v>
      </c>
      <c r="D22" s="354">
        <v>6061418.7699999996</v>
      </c>
      <c r="E22" s="17">
        <f>460689-15000</f>
        <v>445689</v>
      </c>
      <c r="F22" s="17">
        <f>1454850-42830-98793</f>
        <v>1313227</v>
      </c>
      <c r="G22" s="202"/>
      <c r="H22" s="202"/>
      <c r="I22" s="202"/>
      <c r="J22" s="333"/>
    </row>
    <row r="23" spans="1:10" x14ac:dyDescent="0.3">
      <c r="A23" s="15" t="s">
        <v>14</v>
      </c>
      <c r="B23" s="3"/>
      <c r="C23" s="19">
        <v>7022804.8799999999</v>
      </c>
      <c r="D23" s="354">
        <v>7022804.8799999999</v>
      </c>
      <c r="E23" s="17">
        <f>502265</f>
        <v>502265</v>
      </c>
      <c r="F23" s="17">
        <v>1485420</v>
      </c>
      <c r="G23" s="202"/>
      <c r="H23" s="202"/>
      <c r="I23" s="202"/>
      <c r="J23" s="333"/>
    </row>
    <row r="24" spans="1:10" x14ac:dyDescent="0.3">
      <c r="A24" s="15" t="s">
        <v>15</v>
      </c>
      <c r="B24" s="3"/>
      <c r="C24" s="19">
        <v>489919.94</v>
      </c>
      <c r="D24" s="354">
        <v>489919.94</v>
      </c>
      <c r="E24" s="17">
        <f>39450-344-700</f>
        <v>38406</v>
      </c>
      <c r="F24" s="17">
        <f>118171-1033-2100</f>
        <v>115038</v>
      </c>
      <c r="G24" s="202"/>
      <c r="H24" s="202"/>
      <c r="I24" s="202"/>
      <c r="J24" s="333"/>
    </row>
    <row r="25" spans="1:10" x14ac:dyDescent="0.3">
      <c r="A25" s="15" t="s">
        <v>16</v>
      </c>
      <c r="B25" s="3"/>
      <c r="C25" s="19">
        <v>1601229.74</v>
      </c>
      <c r="D25" s="354">
        <v>1601229.74</v>
      </c>
      <c r="E25" s="17">
        <f>70475+37722+26500+2742-7129-428-20-20658-1000-1913-178-8500</f>
        <v>97613</v>
      </c>
      <c r="F25" s="17">
        <f>105000+214359+113166+79500+8227-21386-1285-59-57516-5738-535-3000-25500</f>
        <v>405233</v>
      </c>
      <c r="G25" s="202"/>
      <c r="H25" s="202"/>
      <c r="I25" s="202"/>
      <c r="J25" s="333"/>
    </row>
    <row r="26" spans="1:10" x14ac:dyDescent="0.3">
      <c r="A26" s="15" t="s">
        <v>17</v>
      </c>
      <c r="B26" s="3"/>
      <c r="C26" s="19">
        <v>1963261.64</v>
      </c>
      <c r="D26" s="354">
        <v>1963261.64</v>
      </c>
      <c r="E26" s="17">
        <f>167835</f>
        <v>167835</v>
      </c>
      <c r="F26" s="17">
        <v>222189</v>
      </c>
      <c r="G26" s="202"/>
      <c r="H26" s="202"/>
      <c r="I26" s="202"/>
      <c r="J26" s="333"/>
    </row>
    <row r="27" spans="1:10" x14ac:dyDescent="0.3">
      <c r="A27" s="20" t="s">
        <v>18</v>
      </c>
      <c r="B27" s="3"/>
      <c r="C27" s="21">
        <f>SUM(C18:C26)</f>
        <v>111847404.60096748</v>
      </c>
      <c r="D27" s="21">
        <f>SUM(D18:D26)</f>
        <v>111847404.60096748</v>
      </c>
      <c r="E27" s="21">
        <f>SUM(E18:E26)</f>
        <v>8525758</v>
      </c>
      <c r="F27" s="21">
        <f>SUM(F18:F26)</f>
        <v>25341170</v>
      </c>
      <c r="G27" s="202"/>
      <c r="H27" s="202"/>
      <c r="I27" s="202"/>
    </row>
    <row r="28" spans="1:10" x14ac:dyDescent="0.3">
      <c r="A28" s="22"/>
      <c r="B28" s="3"/>
      <c r="C28" s="13"/>
      <c r="D28" s="353"/>
      <c r="E28" s="14"/>
      <c r="F28" s="14"/>
      <c r="G28" s="202"/>
      <c r="H28" s="202"/>
      <c r="I28" s="202"/>
    </row>
    <row r="29" spans="1:10" x14ac:dyDescent="0.3">
      <c r="A29" s="24" t="s">
        <v>19</v>
      </c>
      <c r="B29" s="25"/>
      <c r="C29" s="26">
        <f>C9+C15+C27</f>
        <v>144551242.32074159</v>
      </c>
      <c r="D29" s="26">
        <f>D9+D15+D27</f>
        <v>144551242.32074159</v>
      </c>
      <c r="E29" s="26">
        <f>E9+E15+E27</f>
        <v>11000750</v>
      </c>
      <c r="F29" s="26">
        <f>F9+F15+F27</f>
        <v>32740624</v>
      </c>
    </row>
    <row r="30" spans="1:10" x14ac:dyDescent="0.3">
      <c r="A30" s="22"/>
      <c r="B30" s="3"/>
      <c r="C30" s="27"/>
      <c r="D30" s="355"/>
      <c r="E30" s="28"/>
      <c r="F30" s="28"/>
    </row>
    <row r="31" spans="1:10" x14ac:dyDescent="0.3">
      <c r="A31" s="22"/>
      <c r="B31" s="3"/>
      <c r="C31" s="13"/>
      <c r="D31" s="353"/>
      <c r="E31" s="14"/>
      <c r="F31" s="14"/>
    </row>
    <row r="32" spans="1:10" x14ac:dyDescent="0.3">
      <c r="A32" s="29" t="s">
        <v>20</v>
      </c>
      <c r="B32" s="9"/>
      <c r="C32" s="30">
        <f>C29</f>
        <v>144551242.32074159</v>
      </c>
      <c r="D32" s="30">
        <f>D29</f>
        <v>144551242.32074159</v>
      </c>
      <c r="E32" s="30">
        <f>E29</f>
        <v>11000750</v>
      </c>
      <c r="F32" s="30">
        <f>F29</f>
        <v>32740624</v>
      </c>
    </row>
    <row r="33" spans="1:9" x14ac:dyDescent="0.3">
      <c r="A33" s="31"/>
      <c r="B33" s="3"/>
      <c r="C33" s="32"/>
      <c r="D33" s="32"/>
      <c r="E33" s="32"/>
      <c r="F33" s="32"/>
      <c r="G33" s="33"/>
      <c r="H33" s="33"/>
      <c r="I33" s="33"/>
    </row>
    <row r="34" spans="1:9" x14ac:dyDescent="0.3">
      <c r="A34" s="34" t="s">
        <v>21</v>
      </c>
      <c r="B34" s="9"/>
      <c r="C34" s="30">
        <f>C15+C27</f>
        <v>119396105.69999999</v>
      </c>
      <c r="D34" s="30">
        <f>D15+D27</f>
        <v>119396105.69999999</v>
      </c>
      <c r="E34" s="30">
        <f>E15+E27</f>
        <v>9088248</v>
      </c>
      <c r="F34" s="30">
        <f>F15+F27</f>
        <v>27028640</v>
      </c>
      <c r="G34" s="33"/>
      <c r="H34" s="33"/>
      <c r="I34" s="33"/>
    </row>
    <row r="39" spans="1:9" x14ac:dyDescent="0.3">
      <c r="A39" s="1"/>
      <c r="B39" s="2"/>
      <c r="C39" s="1"/>
      <c r="E39" s="1"/>
      <c r="F39" s="1"/>
      <c r="G39" s="1"/>
      <c r="H39" s="1"/>
      <c r="I39" s="1"/>
    </row>
    <row r="40" spans="1:9" x14ac:dyDescent="0.3">
      <c r="A40" s="1"/>
      <c r="B40" s="2"/>
      <c r="C40" s="1"/>
      <c r="E40" s="1"/>
      <c r="F40" s="1"/>
      <c r="G40" s="1"/>
      <c r="H40" s="1"/>
      <c r="I40" s="1"/>
    </row>
    <row r="41" spans="1:9" x14ac:dyDescent="0.3">
      <c r="A41" s="1"/>
      <c r="B41" s="2"/>
      <c r="C41" s="1"/>
      <c r="E41" s="1"/>
      <c r="F41" s="1"/>
      <c r="G41" s="1"/>
      <c r="H41" s="1"/>
      <c r="I41" s="1"/>
    </row>
    <row r="42" spans="1:9" x14ac:dyDescent="0.3">
      <c r="A42" s="1"/>
      <c r="B42" s="2"/>
      <c r="C42" s="1"/>
      <c r="E42" s="1"/>
      <c r="F42" s="1"/>
      <c r="G42" s="1"/>
      <c r="H42" s="1"/>
      <c r="I42" s="1"/>
    </row>
    <row r="43" spans="1:9" x14ac:dyDescent="0.3">
      <c r="A43" s="1"/>
      <c r="B43" s="2"/>
      <c r="C43" s="1"/>
      <c r="E43" s="1"/>
      <c r="F43" s="1"/>
      <c r="G43" s="1"/>
      <c r="H43" s="1"/>
      <c r="I43" s="1"/>
    </row>
    <row r="44" spans="1:9" x14ac:dyDescent="0.3">
      <c r="A44" s="1"/>
      <c r="B44" s="2"/>
      <c r="C44" s="1"/>
      <c r="E44" s="1"/>
      <c r="F44" s="1"/>
      <c r="G44" s="1"/>
      <c r="H44" s="1"/>
      <c r="I44" s="1"/>
    </row>
    <row r="45" spans="1:9" x14ac:dyDescent="0.3">
      <c r="A45" s="1"/>
      <c r="B45" s="2"/>
      <c r="C45" s="1"/>
      <c r="E45" s="1"/>
      <c r="F45" s="1"/>
      <c r="G45" s="1"/>
      <c r="H45" s="1"/>
      <c r="I45" s="1"/>
    </row>
    <row r="46" spans="1:9" x14ac:dyDescent="0.3">
      <c r="A46" s="1"/>
      <c r="B46" s="2"/>
      <c r="C46" s="1"/>
      <c r="E46" s="1"/>
      <c r="F46" s="1"/>
      <c r="G46" s="1"/>
      <c r="H46" s="1"/>
      <c r="I46" s="1"/>
    </row>
    <row r="47" spans="1:9" x14ac:dyDescent="0.3">
      <c r="A47" s="1"/>
      <c r="B47" s="2"/>
      <c r="C47" s="1"/>
      <c r="E47" s="1"/>
      <c r="F47" s="1"/>
      <c r="G47" s="1"/>
      <c r="H47" s="1"/>
      <c r="I47" s="1"/>
    </row>
    <row r="48" spans="1:9" x14ac:dyDescent="0.3">
      <c r="A48" s="1"/>
      <c r="B48" s="2"/>
      <c r="C48" s="1"/>
      <c r="E48" s="1"/>
      <c r="F48" s="1"/>
      <c r="G48" s="1"/>
      <c r="H48" s="1"/>
      <c r="I48" s="1"/>
    </row>
    <row r="49" spans="3:6" x14ac:dyDescent="0.3">
      <c r="C49" s="35"/>
      <c r="D49" s="35"/>
      <c r="E49" s="35"/>
      <c r="F49" s="35"/>
    </row>
    <row r="50" spans="3:6" x14ac:dyDescent="0.3">
      <c r="C50" s="35"/>
      <c r="D50" s="35"/>
      <c r="E50" s="35"/>
      <c r="F50" s="35"/>
    </row>
    <row r="51" spans="3:6" x14ac:dyDescent="0.3">
      <c r="C51" s="35"/>
      <c r="D51" s="35"/>
      <c r="E51" s="35"/>
      <c r="F51" s="35"/>
    </row>
    <row r="52" spans="3:6" x14ac:dyDescent="0.3">
      <c r="C52" s="35"/>
      <c r="D52" s="35"/>
      <c r="E52" s="35"/>
      <c r="F52" s="35"/>
    </row>
    <row r="53" spans="3:6" x14ac:dyDescent="0.3">
      <c r="C53" s="35"/>
      <c r="D53" s="35"/>
      <c r="E53" s="35"/>
      <c r="F53" s="35"/>
    </row>
    <row r="54" spans="3:6" x14ac:dyDescent="0.3">
      <c r="C54" s="35"/>
      <c r="D54" s="35"/>
      <c r="E54" s="35"/>
      <c r="F54" s="35"/>
    </row>
    <row r="55" spans="3:6" x14ac:dyDescent="0.3">
      <c r="C55" s="35"/>
      <c r="D55" s="35"/>
      <c r="E55" s="35"/>
      <c r="F55" s="35"/>
    </row>
    <row r="56" spans="3:6" x14ac:dyDescent="0.3">
      <c r="C56" s="35"/>
      <c r="D56" s="35"/>
      <c r="E56" s="35"/>
      <c r="F56" s="35"/>
    </row>
    <row r="57" spans="3:6" x14ac:dyDescent="0.3">
      <c r="C57" s="35"/>
      <c r="D57" s="35"/>
      <c r="E57" s="35"/>
      <c r="F57" s="35"/>
    </row>
    <row r="58" spans="3:6" x14ac:dyDescent="0.3">
      <c r="C58" s="35"/>
      <c r="D58" s="35"/>
      <c r="E58" s="35"/>
      <c r="F58" s="35"/>
    </row>
    <row r="59" spans="3:6" x14ac:dyDescent="0.3">
      <c r="C59" s="35"/>
      <c r="D59" s="35"/>
      <c r="E59" s="35"/>
      <c r="F59" s="35"/>
    </row>
    <row r="60" spans="3:6" x14ac:dyDescent="0.3">
      <c r="C60" s="35"/>
      <c r="D60" s="35"/>
      <c r="E60" s="35"/>
      <c r="F60" s="35"/>
    </row>
    <row r="61" spans="3:6" x14ac:dyDescent="0.3">
      <c r="C61" s="35"/>
      <c r="D61" s="35"/>
      <c r="E61" s="35"/>
      <c r="F61" s="35"/>
    </row>
    <row r="62" spans="3:6" x14ac:dyDescent="0.3">
      <c r="C62" s="35"/>
      <c r="D62" s="35"/>
      <c r="E62" s="35"/>
      <c r="F62" s="35"/>
    </row>
    <row r="63" spans="3:6" x14ac:dyDescent="0.3">
      <c r="C63" s="35"/>
      <c r="D63" s="35"/>
      <c r="E63" s="35"/>
      <c r="F63" s="35"/>
    </row>
    <row r="64" spans="3:6" x14ac:dyDescent="0.3">
      <c r="C64" s="35"/>
      <c r="D64" s="35"/>
      <c r="E64" s="35"/>
      <c r="F64" s="35"/>
    </row>
    <row r="65" spans="3:6" x14ac:dyDescent="0.3">
      <c r="C65" s="35"/>
      <c r="D65" s="35"/>
      <c r="E65" s="35"/>
      <c r="F65" s="35"/>
    </row>
    <row r="66" spans="3:6" x14ac:dyDescent="0.3">
      <c r="C66" s="35"/>
      <c r="D66" s="35"/>
      <c r="E66" s="35"/>
      <c r="F66" s="35"/>
    </row>
    <row r="67" spans="3:6" x14ac:dyDescent="0.3">
      <c r="C67" s="35"/>
      <c r="D67" s="35"/>
      <c r="E67" s="35"/>
      <c r="F67" s="35"/>
    </row>
    <row r="68" spans="3:6" x14ac:dyDescent="0.3">
      <c r="C68" s="35"/>
      <c r="D68" s="35"/>
      <c r="E68" s="35"/>
      <c r="F68" s="35"/>
    </row>
    <row r="69" spans="3:6" x14ac:dyDescent="0.3">
      <c r="C69" s="35"/>
      <c r="D69" s="35"/>
      <c r="E69" s="35"/>
      <c r="F69" s="35"/>
    </row>
    <row r="70" spans="3:6" x14ac:dyDescent="0.3">
      <c r="C70" s="35"/>
      <c r="D70" s="35"/>
      <c r="E70" s="35"/>
      <c r="F70" s="35"/>
    </row>
    <row r="71" spans="3:6" x14ac:dyDescent="0.3">
      <c r="C71" s="35"/>
      <c r="D71" s="35"/>
      <c r="E71" s="35"/>
      <c r="F71" s="35"/>
    </row>
    <row r="72" spans="3:6" x14ac:dyDescent="0.3">
      <c r="C72" s="35"/>
      <c r="D72" s="35"/>
      <c r="E72" s="35"/>
      <c r="F72" s="35"/>
    </row>
    <row r="73" spans="3:6" x14ac:dyDescent="0.3">
      <c r="C73" s="35"/>
      <c r="D73" s="35"/>
      <c r="E73" s="35"/>
      <c r="F73" s="35"/>
    </row>
    <row r="74" spans="3:6" x14ac:dyDescent="0.3">
      <c r="C74" s="35"/>
      <c r="D74" s="35"/>
      <c r="E74" s="35"/>
      <c r="F74" s="35"/>
    </row>
    <row r="75" spans="3:6" x14ac:dyDescent="0.3">
      <c r="C75" s="35"/>
      <c r="D75" s="35"/>
      <c r="E75" s="35"/>
      <c r="F75" s="35"/>
    </row>
    <row r="76" spans="3:6" x14ac:dyDescent="0.3">
      <c r="C76" s="35"/>
      <c r="D76" s="35"/>
      <c r="E76" s="35"/>
      <c r="F76" s="35"/>
    </row>
    <row r="77" spans="3:6" x14ac:dyDescent="0.3">
      <c r="C77" s="35"/>
      <c r="D77" s="35"/>
      <c r="E77" s="35"/>
      <c r="F77" s="35"/>
    </row>
    <row r="78" spans="3:6" x14ac:dyDescent="0.3">
      <c r="C78" s="35"/>
      <c r="D78" s="35"/>
      <c r="E78" s="35"/>
      <c r="F78" s="35"/>
    </row>
    <row r="79" spans="3:6" x14ac:dyDescent="0.3">
      <c r="C79" s="35"/>
      <c r="D79" s="35"/>
      <c r="E79" s="35"/>
      <c r="F79" s="35"/>
    </row>
    <row r="80" spans="3:6" x14ac:dyDescent="0.3">
      <c r="C80" s="35"/>
      <c r="D80" s="35"/>
      <c r="E80" s="35"/>
      <c r="F80" s="35"/>
    </row>
    <row r="81" spans="3:6" x14ac:dyDescent="0.3">
      <c r="C81" s="35"/>
      <c r="D81" s="35"/>
      <c r="E81" s="35"/>
      <c r="F81" s="35"/>
    </row>
    <row r="82" spans="3:6" x14ac:dyDescent="0.3">
      <c r="C82" s="35"/>
      <c r="D82" s="35"/>
      <c r="E82" s="35"/>
      <c r="F82" s="35"/>
    </row>
    <row r="83" spans="3:6" x14ac:dyDescent="0.3">
      <c r="C83" s="35"/>
      <c r="D83" s="35"/>
      <c r="E83" s="35"/>
      <c r="F83" s="35"/>
    </row>
    <row r="84" spans="3:6" x14ac:dyDescent="0.3">
      <c r="C84" s="35"/>
      <c r="D84" s="35"/>
      <c r="E84" s="35"/>
      <c r="F84" s="35"/>
    </row>
    <row r="85" spans="3:6" x14ac:dyDescent="0.3">
      <c r="C85" s="35"/>
      <c r="D85" s="35"/>
      <c r="E85" s="35"/>
      <c r="F85" s="35"/>
    </row>
    <row r="86" spans="3:6" x14ac:dyDescent="0.3">
      <c r="C86" s="35"/>
      <c r="D86" s="35"/>
      <c r="E86" s="35"/>
      <c r="F86" s="35"/>
    </row>
    <row r="87" spans="3:6" x14ac:dyDescent="0.3">
      <c r="C87" s="35"/>
      <c r="D87" s="35"/>
      <c r="E87" s="35"/>
      <c r="F87" s="35"/>
    </row>
    <row r="88" spans="3:6" x14ac:dyDescent="0.3">
      <c r="C88" s="35"/>
      <c r="D88" s="35"/>
      <c r="E88" s="35"/>
      <c r="F88" s="35"/>
    </row>
    <row r="89" spans="3:6" x14ac:dyDescent="0.3">
      <c r="C89" s="35"/>
      <c r="D89" s="35"/>
      <c r="E89" s="35"/>
      <c r="F89" s="35"/>
    </row>
    <row r="90" spans="3:6" x14ac:dyDescent="0.3">
      <c r="C90" s="35"/>
      <c r="D90" s="35"/>
      <c r="E90" s="35"/>
      <c r="F90" s="35"/>
    </row>
    <row r="91" spans="3:6" x14ac:dyDescent="0.3">
      <c r="C91" s="35"/>
      <c r="D91" s="35"/>
      <c r="E91" s="35"/>
      <c r="F91" s="35"/>
    </row>
    <row r="92" spans="3:6" x14ac:dyDescent="0.3">
      <c r="C92" s="35"/>
      <c r="D92" s="35"/>
      <c r="E92" s="35"/>
      <c r="F92" s="35"/>
    </row>
    <row r="93" spans="3:6" x14ac:dyDescent="0.3">
      <c r="C93" s="35"/>
      <c r="D93" s="35"/>
      <c r="E93" s="35"/>
      <c r="F93" s="35"/>
    </row>
    <row r="94" spans="3:6" x14ac:dyDescent="0.3">
      <c r="C94" s="35"/>
      <c r="D94" s="35"/>
      <c r="E94" s="35"/>
      <c r="F94" s="35"/>
    </row>
    <row r="95" spans="3:6" x14ac:dyDescent="0.3">
      <c r="C95" s="35"/>
      <c r="D95" s="35"/>
      <c r="E95" s="35"/>
      <c r="F95" s="35"/>
    </row>
    <row r="96" spans="3:6" x14ac:dyDescent="0.3">
      <c r="C96" s="35"/>
      <c r="D96" s="35"/>
      <c r="E96" s="35"/>
      <c r="F96" s="35"/>
    </row>
    <row r="97" spans="3:6" x14ac:dyDescent="0.3">
      <c r="C97" s="35"/>
      <c r="D97" s="35"/>
      <c r="E97" s="35"/>
      <c r="F97" s="35"/>
    </row>
    <row r="98" spans="3:6" x14ac:dyDescent="0.3">
      <c r="C98" s="35"/>
      <c r="D98" s="35"/>
      <c r="E98" s="35"/>
      <c r="F98" s="35"/>
    </row>
    <row r="99" spans="3:6" x14ac:dyDescent="0.3">
      <c r="C99" s="35"/>
      <c r="D99" s="35"/>
      <c r="E99" s="35"/>
      <c r="F99" s="35"/>
    </row>
    <row r="100" spans="3:6" x14ac:dyDescent="0.3">
      <c r="C100" s="35"/>
      <c r="D100" s="35"/>
      <c r="E100" s="35"/>
      <c r="F100" s="35"/>
    </row>
    <row r="101" spans="3:6" x14ac:dyDescent="0.3">
      <c r="C101" s="35"/>
      <c r="D101" s="35"/>
      <c r="E101" s="35"/>
      <c r="F101" s="35"/>
    </row>
    <row r="102" spans="3:6" x14ac:dyDescent="0.3">
      <c r="C102" s="35"/>
      <c r="D102" s="35"/>
      <c r="E102" s="35"/>
      <c r="F102" s="35"/>
    </row>
    <row r="103" spans="3:6" x14ac:dyDescent="0.3">
      <c r="C103" s="35"/>
      <c r="D103" s="35"/>
      <c r="E103" s="35"/>
      <c r="F103" s="35"/>
    </row>
    <row r="104" spans="3:6" x14ac:dyDescent="0.3">
      <c r="C104" s="35"/>
      <c r="D104" s="35"/>
      <c r="E104" s="35"/>
      <c r="F104" s="35"/>
    </row>
    <row r="105" spans="3:6" x14ac:dyDescent="0.3">
      <c r="C105" s="35"/>
      <c r="D105" s="35"/>
      <c r="E105" s="35"/>
      <c r="F105" s="35"/>
    </row>
    <row r="106" spans="3:6" x14ac:dyDescent="0.3">
      <c r="C106" s="35"/>
      <c r="D106" s="35"/>
      <c r="E106" s="35"/>
      <c r="F106" s="35"/>
    </row>
    <row r="107" spans="3:6" x14ac:dyDescent="0.3">
      <c r="C107" s="35"/>
      <c r="D107" s="35"/>
      <c r="E107" s="35"/>
      <c r="F107" s="35"/>
    </row>
    <row r="108" spans="3:6" x14ac:dyDescent="0.3">
      <c r="C108" s="35"/>
      <c r="D108" s="35"/>
      <c r="E108" s="35"/>
      <c r="F108" s="35"/>
    </row>
    <row r="109" spans="3:6" x14ac:dyDescent="0.3">
      <c r="C109" s="35"/>
      <c r="D109" s="35"/>
      <c r="E109" s="35"/>
      <c r="F109" s="35"/>
    </row>
    <row r="110" spans="3:6" x14ac:dyDescent="0.3">
      <c r="C110" s="35"/>
      <c r="D110" s="35"/>
      <c r="E110" s="35"/>
      <c r="F110" s="35"/>
    </row>
    <row r="111" spans="3:6" x14ac:dyDescent="0.3">
      <c r="C111" s="35"/>
      <c r="D111" s="35"/>
      <c r="E111" s="35"/>
      <c r="F111" s="35"/>
    </row>
    <row r="112" spans="3:6" x14ac:dyDescent="0.3">
      <c r="C112" s="35"/>
      <c r="D112" s="35"/>
      <c r="E112" s="35"/>
      <c r="F112" s="35"/>
    </row>
    <row r="113" spans="2:2" x14ac:dyDescent="0.3">
      <c r="B113" s="2"/>
    </row>
  </sheetData>
  <mergeCells count="3">
    <mergeCell ref="A1:F1"/>
    <mergeCell ref="A2:A3"/>
    <mergeCell ref="B2:B3"/>
  </mergeCells>
  <dataValidations count="1">
    <dataValidation type="whole" allowBlank="1" showInputMessage="1" showErrorMessage="1" error="Enter a whole number" sqref="E6" xr:uid="{4E7D0451-697B-4D59-9D16-3C7FDCEC70AF}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G84"/>
  <sheetViews>
    <sheetView topLeftCell="A65" workbookViewId="0">
      <selection activeCell="I76" sqref="I76"/>
    </sheetView>
  </sheetViews>
  <sheetFormatPr defaultRowHeight="14.4" x14ac:dyDescent="0.3"/>
  <cols>
    <col min="1" max="1" width="10.88671875" customWidth="1"/>
    <col min="2" max="2" width="25.6640625" customWidth="1"/>
    <col min="3" max="3" width="25" customWidth="1"/>
    <col min="4" max="5" width="13.109375" style="150" customWidth="1"/>
    <col min="6" max="6" width="13.6640625" style="150" customWidth="1"/>
    <col min="7" max="7" width="9" style="179"/>
  </cols>
  <sheetData>
    <row r="1" spans="1:7" x14ac:dyDescent="0.3">
      <c r="A1" s="40"/>
      <c r="B1" s="40"/>
      <c r="C1" s="40"/>
    </row>
    <row r="2" spans="1:7" ht="15.6" x14ac:dyDescent="0.3">
      <c r="A2" s="45" t="s">
        <v>25</v>
      </c>
      <c r="B2" s="45"/>
      <c r="C2" s="45"/>
    </row>
    <row r="3" spans="1:7" x14ac:dyDescent="0.3">
      <c r="A3" s="44"/>
      <c r="B3" s="44"/>
      <c r="C3" s="40"/>
      <c r="G3" s="244"/>
    </row>
    <row r="4" spans="1:7" x14ac:dyDescent="0.3">
      <c r="A4" s="42" t="s">
        <v>26</v>
      </c>
      <c r="B4" s="42" t="s">
        <v>27</v>
      </c>
      <c r="C4" s="42" t="s">
        <v>28</v>
      </c>
      <c r="D4" s="212" t="s">
        <v>29</v>
      </c>
      <c r="E4" s="212" t="s">
        <v>445</v>
      </c>
      <c r="F4" s="212" t="s">
        <v>30</v>
      </c>
      <c r="G4" s="251" t="s">
        <v>31</v>
      </c>
    </row>
    <row r="5" spans="1:7" s="202" customFormat="1" x14ac:dyDescent="0.3">
      <c r="A5" s="219"/>
      <c r="B5" s="219"/>
      <c r="C5" s="219"/>
      <c r="D5" s="254"/>
      <c r="E5" s="254"/>
      <c r="F5" s="254"/>
      <c r="G5" s="336"/>
    </row>
    <row r="6" spans="1:7" s="202" customFormat="1" x14ac:dyDescent="0.3">
      <c r="A6" s="235" t="s">
        <v>308</v>
      </c>
      <c r="B6" s="221" t="s">
        <v>309</v>
      </c>
      <c r="C6" s="221" t="s">
        <v>67</v>
      </c>
      <c r="D6" s="335">
        <v>0</v>
      </c>
      <c r="E6" s="335">
        <v>0</v>
      </c>
      <c r="F6" s="255">
        <v>0</v>
      </c>
      <c r="G6" s="336">
        <v>0</v>
      </c>
    </row>
    <row r="7" spans="1:7" s="202" customFormat="1" x14ac:dyDescent="0.3">
      <c r="A7" s="235"/>
      <c r="B7" s="221"/>
      <c r="C7" s="221"/>
      <c r="D7" s="335"/>
      <c r="E7" s="335"/>
      <c r="F7" s="255"/>
      <c r="G7" s="336"/>
    </row>
    <row r="8" spans="1:7" s="202" customFormat="1" x14ac:dyDescent="0.3">
      <c r="A8" s="219"/>
      <c r="B8" s="219"/>
      <c r="C8" s="219"/>
      <c r="D8" s="336"/>
      <c r="E8" s="336"/>
      <c r="F8" s="254"/>
      <c r="G8" s="336"/>
    </row>
    <row r="9" spans="1:7" s="210" customFormat="1" x14ac:dyDescent="0.3">
      <c r="A9" s="235" t="s">
        <v>310</v>
      </c>
      <c r="B9" s="221" t="s">
        <v>311</v>
      </c>
      <c r="C9" s="221" t="s">
        <v>67</v>
      </c>
      <c r="D9" s="335">
        <v>0</v>
      </c>
      <c r="E9" s="335">
        <v>0</v>
      </c>
      <c r="F9" s="255">
        <v>0</v>
      </c>
      <c r="G9" s="336">
        <v>0</v>
      </c>
    </row>
    <row r="10" spans="1:7" s="202" customFormat="1" x14ac:dyDescent="0.3">
      <c r="A10" s="219"/>
      <c r="B10" s="219"/>
      <c r="C10" s="219"/>
      <c r="D10" s="336"/>
      <c r="E10" s="336"/>
      <c r="F10" s="254"/>
      <c r="G10" s="336"/>
    </row>
    <row r="11" spans="1:7" s="202" customFormat="1" x14ac:dyDescent="0.3">
      <c r="A11" s="219"/>
      <c r="B11" s="219"/>
      <c r="C11" s="219"/>
      <c r="D11" s="336"/>
      <c r="E11" s="336"/>
      <c r="F11" s="254"/>
      <c r="G11" s="336"/>
    </row>
    <row r="12" spans="1:7" x14ac:dyDescent="0.3">
      <c r="A12" s="48" t="s">
        <v>32</v>
      </c>
      <c r="B12" s="43" t="s">
        <v>33</v>
      </c>
      <c r="C12" s="43" t="s">
        <v>34</v>
      </c>
      <c r="D12" s="336">
        <v>50659.553125000006</v>
      </c>
      <c r="E12" s="356">
        <v>50659.553125000006</v>
      </c>
      <c r="F12" s="336">
        <v>12188</v>
      </c>
      <c r="G12" s="336">
        <f>F12/E12*100</f>
        <v>24.0586409633869</v>
      </c>
    </row>
    <row r="13" spans="1:7" x14ac:dyDescent="0.3">
      <c r="A13" s="49"/>
      <c r="B13" s="49"/>
      <c r="C13" s="49"/>
      <c r="D13" s="336"/>
      <c r="E13" s="336"/>
      <c r="F13" s="336"/>
      <c r="G13" s="336"/>
    </row>
    <row r="14" spans="1:7" x14ac:dyDescent="0.3">
      <c r="A14" s="40"/>
      <c r="B14" s="40"/>
      <c r="C14" s="40"/>
      <c r="D14" s="336"/>
      <c r="E14" s="336"/>
      <c r="F14" s="336"/>
      <c r="G14" s="336"/>
    </row>
    <row r="15" spans="1:7" x14ac:dyDescent="0.3">
      <c r="A15" s="50" t="s">
        <v>35</v>
      </c>
      <c r="B15" s="41" t="s">
        <v>36</v>
      </c>
      <c r="C15" s="41" t="s">
        <v>34</v>
      </c>
      <c r="D15" s="336">
        <v>0</v>
      </c>
      <c r="E15" s="336">
        <v>0</v>
      </c>
      <c r="F15" s="336">
        <v>0</v>
      </c>
      <c r="G15" s="336">
        <v>0</v>
      </c>
    </row>
    <row r="16" spans="1:7" x14ac:dyDescent="0.3">
      <c r="A16" s="47"/>
      <c r="B16" s="47"/>
      <c r="C16" s="47"/>
      <c r="D16" s="336"/>
      <c r="E16" s="336"/>
      <c r="F16" s="336"/>
      <c r="G16" s="336"/>
    </row>
    <row r="17" spans="1:7" x14ac:dyDescent="0.3">
      <c r="A17" s="47"/>
      <c r="B17" s="47"/>
      <c r="C17" s="47"/>
      <c r="D17" s="336"/>
      <c r="E17" s="336"/>
      <c r="F17" s="336"/>
      <c r="G17" s="336"/>
    </row>
    <row r="18" spans="1:7" x14ac:dyDescent="0.3">
      <c r="A18" s="50" t="s">
        <v>37</v>
      </c>
      <c r="B18" s="41" t="s">
        <v>38</v>
      </c>
      <c r="C18" s="41" t="s">
        <v>34</v>
      </c>
      <c r="D18" s="336">
        <v>33158.329999999994</v>
      </c>
      <c r="E18" s="336">
        <v>33158.329999999994</v>
      </c>
      <c r="F18" s="336">
        <v>10477</v>
      </c>
      <c r="G18" s="336">
        <f>F18/E18*100</f>
        <v>31.596886815469905</v>
      </c>
    </row>
    <row r="19" spans="1:7" x14ac:dyDescent="0.3">
      <c r="A19" s="47"/>
      <c r="B19" s="47"/>
      <c r="C19" s="47"/>
      <c r="D19" s="336"/>
      <c r="E19" s="336"/>
      <c r="F19" s="336"/>
      <c r="G19" s="336"/>
    </row>
    <row r="20" spans="1:7" x14ac:dyDescent="0.3">
      <c r="A20" s="40"/>
      <c r="B20" s="40"/>
      <c r="C20" s="40"/>
      <c r="D20" s="336"/>
      <c r="E20" s="336"/>
      <c r="F20" s="336"/>
      <c r="G20" s="336"/>
    </row>
    <row r="21" spans="1:7" x14ac:dyDescent="0.3">
      <c r="A21" s="50" t="s">
        <v>39</v>
      </c>
      <c r="B21" s="41" t="s">
        <v>40</v>
      </c>
      <c r="C21" s="41" t="s">
        <v>41</v>
      </c>
      <c r="D21" s="336">
        <v>0</v>
      </c>
      <c r="E21" s="336">
        <v>0</v>
      </c>
      <c r="F21" s="336">
        <v>0</v>
      </c>
      <c r="G21" s="336">
        <v>0</v>
      </c>
    </row>
    <row r="22" spans="1:7" s="202" customFormat="1" x14ac:dyDescent="0.3">
      <c r="A22" s="113"/>
      <c r="B22" s="125"/>
      <c r="C22" s="125"/>
      <c r="D22" s="336"/>
      <c r="E22" s="336"/>
      <c r="F22" s="336"/>
      <c r="G22" s="336"/>
    </row>
    <row r="23" spans="1:7" s="202" customFormat="1" x14ac:dyDescent="0.3">
      <c r="A23" s="113"/>
      <c r="B23" s="125"/>
      <c r="C23" s="125"/>
      <c r="D23" s="336"/>
      <c r="E23" s="336"/>
      <c r="F23" s="336"/>
      <c r="G23" s="336"/>
    </row>
    <row r="24" spans="1:7" x14ac:dyDescent="0.3">
      <c r="A24" s="112" t="s">
        <v>312</v>
      </c>
      <c r="B24" s="146" t="s">
        <v>324</v>
      </c>
      <c r="C24" s="146" t="s">
        <v>41</v>
      </c>
      <c r="D24" s="336">
        <v>0</v>
      </c>
      <c r="E24" s="336">
        <v>0</v>
      </c>
      <c r="F24" s="336">
        <v>0</v>
      </c>
      <c r="G24" s="336">
        <v>0</v>
      </c>
    </row>
    <row r="25" spans="1:7" s="202" customFormat="1" x14ac:dyDescent="0.3">
      <c r="A25" s="112"/>
      <c r="B25" s="146"/>
      <c r="C25" s="146"/>
      <c r="D25" s="336"/>
      <c r="E25" s="336"/>
      <c r="F25" s="336"/>
      <c r="G25" s="336"/>
    </row>
    <row r="26" spans="1:7" s="202" customFormat="1" x14ac:dyDescent="0.3">
      <c r="A26" s="112"/>
      <c r="B26" s="146"/>
      <c r="C26" s="146"/>
      <c r="D26" s="336"/>
      <c r="E26" s="336"/>
      <c r="F26" s="336"/>
      <c r="G26" s="336"/>
    </row>
    <row r="27" spans="1:7" x14ac:dyDescent="0.3">
      <c r="A27" s="112" t="s">
        <v>313</v>
      </c>
      <c r="B27" s="146" t="s">
        <v>315</v>
      </c>
      <c r="C27" s="102" t="s">
        <v>41</v>
      </c>
      <c r="D27" s="336">
        <v>0</v>
      </c>
      <c r="E27" s="336">
        <v>0</v>
      </c>
      <c r="F27" s="336">
        <v>0</v>
      </c>
      <c r="G27" s="336">
        <v>0</v>
      </c>
    </row>
    <row r="28" spans="1:7" s="202" customFormat="1" x14ac:dyDescent="0.3">
      <c r="A28" s="113"/>
      <c r="B28" s="125"/>
      <c r="C28" s="125"/>
      <c r="D28" s="336"/>
      <c r="E28" s="336"/>
      <c r="F28" s="336"/>
      <c r="G28" s="336"/>
    </row>
    <row r="29" spans="1:7" s="202" customFormat="1" x14ac:dyDescent="0.3">
      <c r="A29" s="113"/>
      <c r="B29" s="125"/>
      <c r="C29" s="125"/>
      <c r="D29" s="336"/>
      <c r="E29" s="336"/>
      <c r="F29" s="336"/>
      <c r="G29" s="336"/>
    </row>
    <row r="30" spans="1:7" x14ac:dyDescent="0.3">
      <c r="A30" s="50" t="s">
        <v>42</v>
      </c>
      <c r="B30" s="41" t="s">
        <v>43</v>
      </c>
      <c r="C30" s="41" t="s">
        <v>34</v>
      </c>
      <c r="D30" s="336">
        <v>672595.82</v>
      </c>
      <c r="E30" s="247">
        <v>672595.82</v>
      </c>
      <c r="F30" s="336">
        <v>181915</v>
      </c>
      <c r="G30" s="336">
        <f>F30/E30*100</f>
        <v>27.04670391796369</v>
      </c>
    </row>
    <row r="31" spans="1:7" x14ac:dyDescent="0.3">
      <c r="A31" s="47"/>
      <c r="B31" s="47"/>
      <c r="C31" s="47"/>
      <c r="D31" s="336"/>
      <c r="E31" s="336"/>
      <c r="F31" s="336"/>
      <c r="G31" s="336"/>
    </row>
    <row r="32" spans="1:7" x14ac:dyDescent="0.3">
      <c r="A32" s="40"/>
      <c r="B32" s="40"/>
      <c r="C32" s="40"/>
      <c r="D32" s="336"/>
      <c r="E32" s="336"/>
      <c r="F32" s="336"/>
      <c r="G32" s="336"/>
    </row>
    <row r="33" spans="1:7" x14ac:dyDescent="0.3">
      <c r="A33" s="48" t="s">
        <v>44</v>
      </c>
      <c r="B33" s="43" t="s">
        <v>45</v>
      </c>
      <c r="C33" s="43" t="s">
        <v>46</v>
      </c>
      <c r="D33" s="336">
        <v>656219.65625</v>
      </c>
      <c r="E33" s="247">
        <v>656219.65625</v>
      </c>
      <c r="F33" s="336">
        <v>112646</v>
      </c>
      <c r="G33" s="336">
        <f>F33/E33*100</f>
        <v>17.165898480353544</v>
      </c>
    </row>
    <row r="34" spans="1:7" x14ac:dyDescent="0.3">
      <c r="A34" s="49"/>
      <c r="B34" s="49"/>
      <c r="C34" s="49"/>
      <c r="D34" s="336"/>
      <c r="E34" s="336"/>
      <c r="F34" s="336"/>
      <c r="G34" s="336"/>
    </row>
    <row r="35" spans="1:7" x14ac:dyDescent="0.3">
      <c r="A35" s="46"/>
      <c r="B35" s="40"/>
      <c r="C35" s="40"/>
      <c r="D35" s="336"/>
      <c r="E35" s="336"/>
      <c r="F35" s="336"/>
      <c r="G35" s="336"/>
    </row>
    <row r="36" spans="1:7" x14ac:dyDescent="0.3">
      <c r="A36" s="53" t="s">
        <v>47</v>
      </c>
      <c r="B36" s="41" t="s">
        <v>48</v>
      </c>
      <c r="C36" s="41" t="s">
        <v>34</v>
      </c>
      <c r="D36" s="336">
        <v>0</v>
      </c>
      <c r="E36" s="336">
        <v>0</v>
      </c>
      <c r="F36" s="336">
        <v>0</v>
      </c>
      <c r="G36" s="336">
        <v>0</v>
      </c>
    </row>
    <row r="37" spans="1:7" x14ac:dyDescent="0.3">
      <c r="A37" s="40"/>
      <c r="B37" s="40"/>
      <c r="C37" s="40"/>
      <c r="D37" s="336"/>
      <c r="E37" s="336"/>
      <c r="F37" s="336"/>
      <c r="G37" s="336"/>
    </row>
    <row r="38" spans="1:7" x14ac:dyDescent="0.3">
      <c r="A38" s="50" t="s">
        <v>49</v>
      </c>
      <c r="B38" s="41" t="s">
        <v>50</v>
      </c>
      <c r="C38" s="41" t="s">
        <v>41</v>
      </c>
      <c r="D38" s="336">
        <v>0</v>
      </c>
      <c r="E38" s="336">
        <v>0</v>
      </c>
      <c r="F38" s="336">
        <v>0</v>
      </c>
      <c r="G38" s="336">
        <v>0</v>
      </c>
    </row>
    <row r="39" spans="1:7" x14ac:dyDescent="0.3">
      <c r="A39" s="40"/>
      <c r="B39" s="40"/>
      <c r="C39" s="40"/>
      <c r="D39" s="336"/>
      <c r="E39" s="336"/>
      <c r="F39" s="336"/>
      <c r="G39" s="336"/>
    </row>
    <row r="40" spans="1:7" x14ac:dyDescent="0.3">
      <c r="A40" s="50" t="s">
        <v>51</v>
      </c>
      <c r="B40" s="41" t="s">
        <v>52</v>
      </c>
      <c r="C40" s="41" t="s">
        <v>34</v>
      </c>
      <c r="D40" s="336">
        <v>1381250</v>
      </c>
      <c r="E40" s="336">
        <v>1381250</v>
      </c>
      <c r="F40" s="336">
        <v>399378</v>
      </c>
      <c r="G40" s="336">
        <f>F40/E40*100</f>
        <v>28.914244343891404</v>
      </c>
    </row>
    <row r="41" spans="1:7" x14ac:dyDescent="0.3">
      <c r="A41" s="52"/>
      <c r="B41" s="47"/>
      <c r="C41" s="47"/>
      <c r="D41" s="336"/>
      <c r="E41" s="336"/>
      <c r="F41" s="336"/>
      <c r="G41" s="336"/>
    </row>
    <row r="42" spans="1:7" x14ac:dyDescent="0.3">
      <c r="A42" s="40"/>
      <c r="B42" s="40"/>
      <c r="C42" s="40"/>
      <c r="D42" s="336"/>
      <c r="E42" s="336"/>
      <c r="F42" s="336"/>
      <c r="G42" s="336"/>
    </row>
    <row r="43" spans="1:7" x14ac:dyDescent="0.3">
      <c r="A43" s="50" t="s">
        <v>53</v>
      </c>
      <c r="B43" s="41" t="s">
        <v>54</v>
      </c>
      <c r="C43" s="41" t="s">
        <v>34</v>
      </c>
      <c r="D43" s="336">
        <v>128162.479375</v>
      </c>
      <c r="E43" s="247">
        <v>128162.479375</v>
      </c>
      <c r="F43" s="336">
        <v>15777</v>
      </c>
      <c r="G43" s="336">
        <f>F43/E43*100</f>
        <v>12.310155106969271</v>
      </c>
    </row>
    <row r="44" spans="1:7" x14ac:dyDescent="0.3">
      <c r="A44" s="51"/>
      <c r="B44" s="47"/>
      <c r="C44" s="47"/>
      <c r="D44" s="336"/>
      <c r="E44" s="336"/>
      <c r="F44" s="336"/>
      <c r="G44" s="336"/>
    </row>
    <row r="45" spans="1:7" x14ac:dyDescent="0.3">
      <c r="A45" s="47"/>
      <c r="B45" s="47"/>
      <c r="C45" s="47"/>
      <c r="D45" s="336"/>
      <c r="E45" s="336"/>
      <c r="F45" s="336"/>
      <c r="G45" s="336"/>
    </row>
    <row r="46" spans="1:7" x14ac:dyDescent="0.3">
      <c r="A46" s="50" t="s">
        <v>55</v>
      </c>
      <c r="B46" s="41" t="s">
        <v>56</v>
      </c>
      <c r="C46" s="41" t="s">
        <v>34</v>
      </c>
      <c r="D46" s="336">
        <v>0</v>
      </c>
      <c r="E46" s="336">
        <v>0</v>
      </c>
      <c r="F46" s="336">
        <v>0</v>
      </c>
      <c r="G46" s="336" t="s">
        <v>525</v>
      </c>
    </row>
    <row r="47" spans="1:7" x14ac:dyDescent="0.3">
      <c r="A47" s="47"/>
      <c r="B47" s="47"/>
      <c r="C47" s="47"/>
      <c r="D47" s="336"/>
      <c r="E47" s="336"/>
      <c r="F47" s="336"/>
      <c r="G47" s="336"/>
    </row>
    <row r="48" spans="1:7" x14ac:dyDescent="0.3">
      <c r="A48" s="50" t="s">
        <v>57</v>
      </c>
      <c r="B48" s="41" t="s">
        <v>58</v>
      </c>
      <c r="C48" s="41" t="s">
        <v>59</v>
      </c>
      <c r="D48" s="336">
        <v>0</v>
      </c>
      <c r="E48" s="336">
        <v>0</v>
      </c>
      <c r="F48" s="336">
        <v>0</v>
      </c>
      <c r="G48" s="336" t="s">
        <v>525</v>
      </c>
    </row>
    <row r="49" spans="1:7" x14ac:dyDescent="0.3">
      <c r="A49" s="47"/>
      <c r="B49" s="47"/>
      <c r="C49" s="47"/>
      <c r="D49" s="336"/>
      <c r="E49" s="336"/>
      <c r="F49" s="336"/>
      <c r="G49" s="336"/>
    </row>
    <row r="50" spans="1:7" x14ac:dyDescent="0.3">
      <c r="A50" s="50" t="s">
        <v>60</v>
      </c>
      <c r="B50" s="41" t="s">
        <v>61</v>
      </c>
      <c r="C50" s="41" t="s">
        <v>59</v>
      </c>
      <c r="D50" s="336">
        <v>0</v>
      </c>
      <c r="E50" s="336">
        <v>0</v>
      </c>
      <c r="F50" s="336">
        <v>0</v>
      </c>
      <c r="G50" s="336">
        <v>0</v>
      </c>
    </row>
    <row r="51" spans="1:7" x14ac:dyDescent="0.3">
      <c r="A51" s="47"/>
      <c r="B51" s="47"/>
      <c r="C51" s="47"/>
      <c r="D51" s="336"/>
      <c r="E51" s="336"/>
      <c r="F51" s="336"/>
      <c r="G51" s="336"/>
    </row>
    <row r="52" spans="1:7" x14ac:dyDescent="0.3">
      <c r="A52" s="50" t="s">
        <v>62</v>
      </c>
      <c r="B52" s="41" t="s">
        <v>63</v>
      </c>
      <c r="C52" s="41" t="s">
        <v>34</v>
      </c>
      <c r="D52" s="336">
        <v>272938.01750000002</v>
      </c>
      <c r="E52" s="336">
        <v>272938.01750000002</v>
      </c>
      <c r="F52" s="336">
        <v>87944</v>
      </c>
      <c r="G52" s="336">
        <f>F52/E52*100</f>
        <v>32.221234991567265</v>
      </c>
    </row>
    <row r="53" spans="1:7" x14ac:dyDescent="0.3">
      <c r="A53" s="46"/>
      <c r="B53" s="47"/>
      <c r="C53" s="47"/>
      <c r="D53" s="336"/>
      <c r="E53" s="336"/>
      <c r="F53" s="336"/>
      <c r="G53" s="336"/>
    </row>
    <row r="54" spans="1:7" x14ac:dyDescent="0.3">
      <c r="A54" s="40"/>
      <c r="B54" s="40"/>
      <c r="C54" s="40"/>
      <c r="D54" s="336"/>
      <c r="E54" s="336"/>
      <c r="F54" s="336"/>
      <c r="G54" s="336"/>
    </row>
    <row r="55" spans="1:7" x14ac:dyDescent="0.3">
      <c r="A55" s="50" t="s">
        <v>64</v>
      </c>
      <c r="B55" s="41" t="s">
        <v>65</v>
      </c>
      <c r="C55" s="41" t="s">
        <v>59</v>
      </c>
      <c r="D55" s="336">
        <v>0</v>
      </c>
      <c r="E55" s="336">
        <v>0</v>
      </c>
      <c r="F55" s="336">
        <v>0</v>
      </c>
      <c r="G55" s="336">
        <v>0</v>
      </c>
    </row>
    <row r="56" spans="1:7" x14ac:dyDescent="0.3">
      <c r="A56" s="47"/>
      <c r="B56" s="47"/>
      <c r="C56" s="47"/>
      <c r="D56" s="336"/>
      <c r="E56" s="336"/>
      <c r="F56" s="336"/>
      <c r="G56" s="336"/>
    </row>
    <row r="57" spans="1:7" x14ac:dyDescent="0.3">
      <c r="A57" s="47"/>
      <c r="B57" s="47"/>
      <c r="C57" s="47"/>
      <c r="D57" s="336"/>
      <c r="E57" s="336"/>
      <c r="F57" s="336"/>
      <c r="G57" s="336"/>
    </row>
    <row r="58" spans="1:7" x14ac:dyDescent="0.3">
      <c r="A58" s="50" t="s">
        <v>66</v>
      </c>
      <c r="B58" s="41" t="s">
        <v>67</v>
      </c>
      <c r="C58" s="41" t="s">
        <v>68</v>
      </c>
      <c r="D58" s="336">
        <v>0</v>
      </c>
      <c r="E58" s="336">
        <v>0</v>
      </c>
      <c r="F58" s="336">
        <v>0</v>
      </c>
      <c r="G58" s="336">
        <v>0</v>
      </c>
    </row>
    <row r="59" spans="1:7" x14ac:dyDescent="0.3">
      <c r="A59" s="47"/>
      <c r="B59" s="47"/>
      <c r="C59" s="47"/>
      <c r="D59" s="336"/>
      <c r="E59" s="336"/>
      <c r="F59" s="336"/>
      <c r="G59" s="336"/>
    </row>
    <row r="60" spans="1:7" x14ac:dyDescent="0.3">
      <c r="A60" s="50" t="s">
        <v>69</v>
      </c>
      <c r="B60" s="41" t="s">
        <v>70</v>
      </c>
      <c r="C60" s="41" t="s">
        <v>71</v>
      </c>
      <c r="D60" s="336">
        <v>0</v>
      </c>
      <c r="E60" s="336">
        <v>0</v>
      </c>
      <c r="F60" s="336">
        <v>0</v>
      </c>
      <c r="G60" s="336">
        <v>0</v>
      </c>
    </row>
    <row r="61" spans="1:7" s="202" customFormat="1" x14ac:dyDescent="0.3">
      <c r="A61" s="113"/>
      <c r="B61" s="125"/>
      <c r="C61" s="125"/>
      <c r="D61" s="336"/>
      <c r="E61" s="336"/>
      <c r="F61" s="336"/>
      <c r="G61" s="336"/>
    </row>
    <row r="62" spans="1:7" x14ac:dyDescent="0.3">
      <c r="A62" s="112" t="s">
        <v>316</v>
      </c>
      <c r="B62" s="146" t="s">
        <v>317</v>
      </c>
      <c r="C62" s="146" t="s">
        <v>71</v>
      </c>
      <c r="D62" s="336">
        <v>0</v>
      </c>
      <c r="E62" s="336">
        <v>0</v>
      </c>
      <c r="F62" s="336">
        <v>0</v>
      </c>
      <c r="G62" s="336">
        <v>0</v>
      </c>
    </row>
    <row r="63" spans="1:7" x14ac:dyDescent="0.3">
      <c r="A63" s="47"/>
      <c r="B63" s="47"/>
      <c r="C63" s="47"/>
      <c r="D63" s="336"/>
      <c r="E63" s="336"/>
      <c r="F63" s="336"/>
      <c r="G63" s="336"/>
    </row>
    <row r="64" spans="1:7" x14ac:dyDescent="0.3">
      <c r="A64" s="50" t="s">
        <v>72</v>
      </c>
      <c r="B64" s="41" t="s">
        <v>73</v>
      </c>
      <c r="C64" s="41" t="s">
        <v>337</v>
      </c>
      <c r="D64" s="336">
        <v>110085.76875</v>
      </c>
      <c r="E64" s="336">
        <v>110085.76875</v>
      </c>
      <c r="F64" s="336">
        <v>0</v>
      </c>
      <c r="G64" s="336">
        <f>F64/E64*100</f>
        <v>0</v>
      </c>
    </row>
    <row r="65" spans="1:7" x14ac:dyDescent="0.3">
      <c r="A65" s="51"/>
      <c r="B65" s="47"/>
      <c r="C65" s="47"/>
      <c r="D65" s="336"/>
      <c r="E65" s="336"/>
      <c r="F65" s="336"/>
      <c r="G65" s="336"/>
    </row>
    <row r="66" spans="1:7" s="202" customFormat="1" x14ac:dyDescent="0.3">
      <c r="A66" s="112" t="s">
        <v>318</v>
      </c>
      <c r="B66" s="146" t="s">
        <v>319</v>
      </c>
      <c r="C66" s="146" t="s">
        <v>71</v>
      </c>
      <c r="D66" s="336">
        <v>0</v>
      </c>
      <c r="E66" s="336">
        <v>0</v>
      </c>
      <c r="F66" s="336">
        <v>0</v>
      </c>
      <c r="G66" s="336">
        <v>0</v>
      </c>
    </row>
    <row r="67" spans="1:7" x14ac:dyDescent="0.3">
      <c r="A67" s="47"/>
      <c r="B67" s="47"/>
      <c r="C67" s="47"/>
      <c r="D67" s="336"/>
      <c r="E67" s="336"/>
      <c r="F67" s="336">
        <v>0</v>
      </c>
      <c r="G67" s="336"/>
    </row>
    <row r="68" spans="1:7" s="205" customFormat="1" hidden="1" x14ac:dyDescent="0.3">
      <c r="A68" s="233"/>
      <c r="B68" s="234"/>
      <c r="C68" s="234"/>
      <c r="D68" s="336"/>
      <c r="E68" s="336"/>
      <c r="F68" s="336"/>
      <c r="G68" s="336"/>
    </row>
    <row r="69" spans="1:7" hidden="1" x14ac:dyDescent="0.3">
      <c r="A69" s="49"/>
      <c r="B69" s="49"/>
      <c r="C69" s="49"/>
      <c r="D69" s="336"/>
      <c r="E69" s="336"/>
      <c r="F69" s="336"/>
      <c r="G69" s="336"/>
    </row>
    <row r="70" spans="1:7" s="202" customFormat="1" x14ac:dyDescent="0.3">
      <c r="A70" s="230" t="s">
        <v>129</v>
      </c>
      <c r="B70" s="111" t="s">
        <v>332</v>
      </c>
      <c r="C70" s="111" t="s">
        <v>333</v>
      </c>
      <c r="D70" s="336">
        <v>0</v>
      </c>
      <c r="E70" s="336">
        <v>0</v>
      </c>
      <c r="F70" s="336">
        <v>0</v>
      </c>
      <c r="G70" s="336">
        <v>0</v>
      </c>
    </row>
    <row r="71" spans="1:7" s="202" customFormat="1" x14ac:dyDescent="0.3">
      <c r="A71" s="111"/>
      <c r="B71" s="111"/>
      <c r="C71" s="111"/>
      <c r="D71" s="336"/>
      <c r="E71" s="336"/>
      <c r="F71" s="336"/>
      <c r="G71" s="336"/>
    </row>
    <row r="72" spans="1:7" s="202" customFormat="1" x14ac:dyDescent="0.3">
      <c r="A72" s="112" t="s">
        <v>321</v>
      </c>
      <c r="B72" s="146" t="s">
        <v>325</v>
      </c>
      <c r="C72" s="146" t="s">
        <v>331</v>
      </c>
      <c r="D72" s="336">
        <v>0</v>
      </c>
      <c r="E72" s="336">
        <v>0</v>
      </c>
      <c r="F72" s="336">
        <v>0</v>
      </c>
      <c r="G72" s="336">
        <v>0</v>
      </c>
    </row>
    <row r="73" spans="1:7" s="202" customFormat="1" x14ac:dyDescent="0.3">
      <c r="A73" s="112"/>
      <c r="B73" s="125"/>
      <c r="C73" s="125"/>
      <c r="D73" s="336"/>
      <c r="E73" s="336"/>
      <c r="F73" s="336"/>
      <c r="G73" s="336"/>
    </row>
    <row r="74" spans="1:7" s="202" customFormat="1" x14ac:dyDescent="0.3">
      <c r="A74" s="112" t="s">
        <v>334</v>
      </c>
      <c r="B74" s="146" t="s">
        <v>73</v>
      </c>
      <c r="C74" s="203" t="s">
        <v>46</v>
      </c>
      <c r="D74" s="336">
        <v>421884.26124999998</v>
      </c>
      <c r="E74" s="336">
        <v>421884.26124999998</v>
      </c>
      <c r="F74" s="336">
        <v>200630</v>
      </c>
      <c r="G74" s="336">
        <f>F74/E74*100</f>
        <v>47.555696769904102</v>
      </c>
    </row>
    <row r="75" spans="1:7" x14ac:dyDescent="0.3">
      <c r="A75" s="40"/>
      <c r="B75" s="40"/>
      <c r="C75" s="40"/>
      <c r="D75" s="336"/>
      <c r="E75" s="336"/>
      <c r="F75" s="336"/>
      <c r="G75" s="336"/>
    </row>
    <row r="76" spans="1:7" x14ac:dyDescent="0.3">
      <c r="A76" s="50" t="s">
        <v>74</v>
      </c>
      <c r="B76" s="41" t="s">
        <v>75</v>
      </c>
      <c r="C76" s="41" t="s">
        <v>76</v>
      </c>
      <c r="D76" s="336">
        <v>475867.03875000001</v>
      </c>
      <c r="E76" s="336">
        <v>475867.03875000001</v>
      </c>
      <c r="F76" s="336">
        <v>106278</v>
      </c>
      <c r="G76" s="336">
        <f>F76/E76*100</f>
        <v>22.333549362689496</v>
      </c>
    </row>
    <row r="77" spans="1:7" x14ac:dyDescent="0.3">
      <c r="A77" s="46"/>
      <c r="B77" s="47"/>
      <c r="C77" s="47"/>
      <c r="D77" s="336"/>
      <c r="E77" s="336"/>
      <c r="F77" s="336"/>
      <c r="G77" s="336"/>
    </row>
    <row r="78" spans="1:7" x14ac:dyDescent="0.3">
      <c r="A78" s="46"/>
      <c r="B78" s="47"/>
      <c r="C78" s="47"/>
      <c r="D78" s="336"/>
      <c r="E78" s="336"/>
      <c r="F78" s="336"/>
      <c r="G78" s="336"/>
    </row>
    <row r="79" spans="1:7" x14ac:dyDescent="0.3">
      <c r="A79" s="41"/>
      <c r="B79" s="42" t="s">
        <v>77</v>
      </c>
      <c r="C79" s="42"/>
      <c r="D79" s="128">
        <f>D12+D15+D18+D21+D30+D33+D36+D38+D40+D43+D46+D48+D50+D52+D55+D58+D60+D64+D68+D76+D72+D66+D62+D27+D24+D9+D6+D70+D74</f>
        <v>4202820.9249999998</v>
      </c>
      <c r="E79" s="128">
        <f>E6+E9+E12+E15+E18+E21+E24+E27+E30+E33+E36+E38+E40+E43+E46+E48+E50+E52+E55+E58+E60+E62+E64+E66+E70+E72+E74+E76</f>
        <v>4202820.9249999998</v>
      </c>
      <c r="F79" s="128">
        <f>F12+F15+F18+F21+F30+F33+F36+F38+F40+F43+F46+F48+F50+F52+F55+F58+F60+F64+F68+F76+F72+F66+F62+F27+F24+F9+F6+F70+F74</f>
        <v>1127233</v>
      </c>
      <c r="G79" s="225">
        <f>F79/E79*100</f>
        <v>26.820866749158483</v>
      </c>
    </row>
    <row r="80" spans="1:7" x14ac:dyDescent="0.3">
      <c r="A80" s="40"/>
      <c r="B80" s="40"/>
      <c r="C80" s="40"/>
      <c r="D80" s="143"/>
      <c r="E80" s="143"/>
      <c r="F80" s="143"/>
    </row>
    <row r="81" spans="1:6" x14ac:dyDescent="0.3">
      <c r="A81" s="40"/>
      <c r="B81" s="40"/>
      <c r="C81" s="40"/>
      <c r="D81" s="144"/>
      <c r="E81" s="144"/>
    </row>
    <row r="82" spans="1:6" ht="15.6" x14ac:dyDescent="0.3">
      <c r="A82" s="55" t="s">
        <v>78</v>
      </c>
      <c r="B82" s="54"/>
      <c r="C82" s="54"/>
      <c r="D82" s="213"/>
      <c r="E82" s="213"/>
      <c r="F82" s="152"/>
    </row>
    <row r="83" spans="1:6" x14ac:dyDescent="0.3">
      <c r="A83" s="54"/>
      <c r="B83" s="54"/>
      <c r="C83" s="54"/>
      <c r="D83" s="213"/>
      <c r="E83" s="213"/>
      <c r="F83" s="213"/>
    </row>
    <row r="84" spans="1:6" x14ac:dyDescent="0.3">
      <c r="A84" s="54" t="s">
        <v>79</v>
      </c>
      <c r="B84" s="54"/>
      <c r="C84" s="54"/>
      <c r="D84" s="213"/>
      <c r="E84" s="213"/>
      <c r="F84" s="213"/>
    </row>
  </sheetData>
  <pageMargins left="0.70866141732283505" right="0.70866141732283505" top="0.74803149606299202" bottom="0.74803149606299202" header="0.31496062992126" footer="0.31496062992126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M45"/>
  <sheetViews>
    <sheetView topLeftCell="B1" zoomScale="89" zoomScaleNormal="89" workbookViewId="0">
      <selection activeCell="K16" sqref="K16"/>
    </sheetView>
  </sheetViews>
  <sheetFormatPr defaultRowHeight="14.4" x14ac:dyDescent="0.3"/>
  <cols>
    <col min="2" max="2" width="15.88671875" customWidth="1"/>
    <col min="3" max="3" width="18.6640625" customWidth="1"/>
    <col min="4" max="4" width="25.6640625" customWidth="1"/>
    <col min="5" max="5" width="20.33203125" customWidth="1"/>
    <col min="6" max="6" width="14.33203125" customWidth="1"/>
    <col min="7" max="7" width="16" customWidth="1"/>
    <col min="9" max="9" width="15" customWidth="1"/>
    <col min="10" max="10" width="10.33203125" customWidth="1"/>
    <col min="11" max="11" width="12.6640625" customWidth="1"/>
    <col min="13" max="13" width="14.77734375" customWidth="1"/>
  </cols>
  <sheetData>
    <row r="1" spans="1:13" ht="17.399999999999999" x14ac:dyDescent="0.45">
      <c r="A1" s="38"/>
      <c r="B1" s="66" t="s">
        <v>519</v>
      </c>
      <c r="C1" s="76"/>
      <c r="D1" s="64"/>
      <c r="E1" s="60"/>
      <c r="F1" s="57"/>
      <c r="G1" s="57"/>
      <c r="H1" s="57"/>
      <c r="I1" s="57"/>
      <c r="J1" s="57"/>
      <c r="K1" s="57"/>
      <c r="L1" s="57"/>
      <c r="M1" s="57"/>
    </row>
    <row r="2" spans="1:13" x14ac:dyDescent="0.3">
      <c r="A2" s="56"/>
      <c r="B2" s="57"/>
      <c r="C2" s="57"/>
      <c r="D2" s="57"/>
      <c r="E2" s="60"/>
      <c r="F2" s="57"/>
      <c r="G2" s="57"/>
      <c r="H2" s="57"/>
      <c r="I2" s="57"/>
      <c r="J2" s="57"/>
      <c r="K2" s="57"/>
      <c r="L2" s="57"/>
      <c r="M2" s="57"/>
    </row>
    <row r="3" spans="1:13" x14ac:dyDescent="0.3">
      <c r="A3" s="56"/>
      <c r="B3" s="62" t="s">
        <v>120</v>
      </c>
      <c r="C3" s="97">
        <v>6058092</v>
      </c>
      <c r="D3" s="57"/>
      <c r="E3" s="60"/>
      <c r="F3" s="57"/>
      <c r="G3" s="57"/>
      <c r="H3" s="57"/>
      <c r="I3" s="57"/>
      <c r="J3" s="57"/>
      <c r="K3" s="57"/>
      <c r="L3" s="57"/>
      <c r="M3" s="57"/>
    </row>
    <row r="4" spans="1:13" x14ac:dyDescent="0.3">
      <c r="A4" s="56"/>
      <c r="B4" s="58" t="s">
        <v>80</v>
      </c>
      <c r="C4" s="69">
        <v>4415055</v>
      </c>
      <c r="D4" s="358"/>
      <c r="E4" s="60"/>
      <c r="F4" s="57"/>
      <c r="G4" s="57"/>
      <c r="H4" s="57"/>
      <c r="I4" s="57"/>
      <c r="J4" s="57"/>
      <c r="K4" s="57"/>
      <c r="L4" s="57"/>
      <c r="M4" s="57"/>
    </row>
    <row r="5" spans="1:13" x14ac:dyDescent="0.3">
      <c r="A5" s="56"/>
      <c r="B5" s="62"/>
      <c r="C5" s="69"/>
      <c r="D5" s="57"/>
      <c r="E5" s="60"/>
      <c r="F5" s="57"/>
      <c r="G5" s="57"/>
      <c r="H5" s="57"/>
      <c r="I5" s="57"/>
      <c r="J5" s="57"/>
      <c r="K5" s="57"/>
      <c r="L5" s="57"/>
      <c r="M5" s="57"/>
    </row>
    <row r="6" spans="1:13" ht="15" thickBot="1" x14ac:dyDescent="0.35">
      <c r="A6" s="56"/>
      <c r="B6" s="65" t="s">
        <v>121</v>
      </c>
      <c r="C6" s="72">
        <f>C3+C4</f>
        <v>10473147</v>
      </c>
      <c r="D6" s="57"/>
      <c r="E6" s="60"/>
      <c r="F6" s="57"/>
      <c r="G6" s="57"/>
      <c r="H6" s="57"/>
      <c r="I6" s="57"/>
      <c r="J6" s="57"/>
      <c r="K6" s="57"/>
      <c r="L6" s="57"/>
      <c r="M6" s="57"/>
    </row>
    <row r="7" spans="1:13" ht="15" thickTop="1" x14ac:dyDescent="0.3">
      <c r="A7" s="56"/>
      <c r="B7" s="74"/>
      <c r="C7" s="82"/>
      <c r="D7" s="57"/>
      <c r="E7" s="60"/>
      <c r="F7" s="57"/>
      <c r="G7" s="57"/>
      <c r="H7" s="57"/>
      <c r="I7" s="57"/>
      <c r="J7" s="57"/>
      <c r="K7" s="57"/>
      <c r="L7" s="57"/>
      <c r="M7" s="57"/>
    </row>
    <row r="8" spans="1:13" x14ac:dyDescent="0.3">
      <c r="A8" s="56"/>
      <c r="B8" s="63" t="s">
        <v>81</v>
      </c>
      <c r="C8" s="63"/>
      <c r="D8" s="63"/>
      <c r="E8" s="83"/>
      <c r="F8" s="63"/>
      <c r="G8" s="63"/>
      <c r="H8" s="63"/>
      <c r="I8" s="63"/>
      <c r="J8" s="63"/>
      <c r="K8" s="63"/>
      <c r="L8" s="63"/>
      <c r="M8" s="63"/>
    </row>
    <row r="9" spans="1:13" ht="20.399999999999999" x14ac:dyDescent="0.3">
      <c r="A9" s="56"/>
      <c r="B9" s="63" t="s">
        <v>520</v>
      </c>
      <c r="C9" s="79"/>
      <c r="D9" s="79"/>
      <c r="E9" s="79"/>
      <c r="F9" s="57"/>
      <c r="G9" s="57"/>
      <c r="H9" s="57"/>
      <c r="I9" s="57"/>
      <c r="J9" s="57"/>
      <c r="K9" s="57"/>
      <c r="L9" s="57"/>
      <c r="M9" s="57"/>
    </row>
    <row r="10" spans="1:13" ht="15" thickBot="1" x14ac:dyDescent="0.3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42" thickBot="1" x14ac:dyDescent="0.35">
      <c r="A11" s="56"/>
      <c r="B11" s="85" t="s">
        <v>82</v>
      </c>
      <c r="C11" s="86" t="s">
        <v>83</v>
      </c>
      <c r="D11" s="86" t="s">
        <v>84</v>
      </c>
      <c r="E11" s="86" t="s">
        <v>85</v>
      </c>
      <c r="F11" s="86" t="s">
        <v>86</v>
      </c>
      <c r="G11" s="86" t="s">
        <v>522</v>
      </c>
      <c r="H11" s="86" t="s">
        <v>87</v>
      </c>
      <c r="I11" s="86" t="s">
        <v>88</v>
      </c>
      <c r="J11" s="86" t="s">
        <v>89</v>
      </c>
      <c r="K11" s="87" t="s">
        <v>90</v>
      </c>
      <c r="L11" s="88" t="s">
        <v>91</v>
      </c>
      <c r="M11" s="89" t="s">
        <v>521</v>
      </c>
    </row>
    <row r="12" spans="1:13" x14ac:dyDescent="0.3">
      <c r="A12" s="56"/>
      <c r="B12" s="90" t="s">
        <v>96</v>
      </c>
      <c r="C12" s="91" t="s">
        <v>97</v>
      </c>
      <c r="D12" s="91" t="s">
        <v>98</v>
      </c>
      <c r="E12" s="91" t="s">
        <v>92</v>
      </c>
      <c r="F12" s="91" t="s">
        <v>99</v>
      </c>
      <c r="G12" s="92">
        <v>111319.17</v>
      </c>
      <c r="H12" s="92" t="s">
        <v>93</v>
      </c>
      <c r="I12" s="92" t="s">
        <v>94</v>
      </c>
      <c r="J12" s="92" t="s">
        <v>95</v>
      </c>
      <c r="K12" s="151">
        <v>0</v>
      </c>
      <c r="L12" s="92" t="s">
        <v>93</v>
      </c>
      <c r="M12" s="151">
        <f>SUM(G12:L12)</f>
        <v>111319.17</v>
      </c>
    </row>
    <row r="13" spans="1:13" x14ac:dyDescent="0.3">
      <c r="A13" s="56"/>
      <c r="B13" s="93" t="s">
        <v>100</v>
      </c>
      <c r="C13" s="94" t="s">
        <v>101</v>
      </c>
      <c r="D13" s="94" t="s">
        <v>102</v>
      </c>
      <c r="E13" s="94" t="s">
        <v>92</v>
      </c>
      <c r="F13" s="94" t="s">
        <v>103</v>
      </c>
      <c r="G13" s="84">
        <v>117565.8</v>
      </c>
      <c r="H13" s="84" t="s">
        <v>93</v>
      </c>
      <c r="I13" s="84" t="s">
        <v>94</v>
      </c>
      <c r="J13" s="84" t="s">
        <v>95</v>
      </c>
      <c r="K13" s="151">
        <v>0</v>
      </c>
      <c r="L13" s="84" t="s">
        <v>93</v>
      </c>
      <c r="M13" s="151">
        <f>SUM(G13:L13)</f>
        <v>117565.8</v>
      </c>
    </row>
    <row r="14" spans="1:13" s="202" customFormat="1" x14ac:dyDescent="0.3">
      <c r="B14" s="365" t="s">
        <v>505</v>
      </c>
      <c r="C14" s="366"/>
      <c r="D14" s="366"/>
      <c r="E14" s="366"/>
      <c r="F14" s="366"/>
      <c r="G14" s="151">
        <v>50000000</v>
      </c>
      <c r="H14" s="151"/>
      <c r="I14" s="151">
        <v>-20178911</v>
      </c>
      <c r="J14" s="151"/>
      <c r="K14" s="151">
        <v>260196</v>
      </c>
      <c r="L14" s="151"/>
      <c r="M14" s="151">
        <f>SUM(G14:L14)</f>
        <v>30081285</v>
      </c>
    </row>
    <row r="15" spans="1:13" s="202" customFormat="1" x14ac:dyDescent="0.3">
      <c r="B15" s="365" t="s">
        <v>506</v>
      </c>
      <c r="C15" s="366"/>
      <c r="D15" s="366"/>
      <c r="E15" s="366"/>
      <c r="F15" s="366"/>
      <c r="G15" s="151">
        <v>50000000</v>
      </c>
      <c r="H15" s="151"/>
      <c r="I15" s="151">
        <v>-40000000</v>
      </c>
      <c r="J15" s="151"/>
      <c r="K15" s="151">
        <v>323930</v>
      </c>
      <c r="L15" s="151"/>
      <c r="M15" s="151">
        <f>SUM(G15:L15)</f>
        <v>10323930</v>
      </c>
    </row>
    <row r="16" spans="1:13" s="106" customFormat="1" ht="15" thickBot="1" x14ac:dyDescent="0.35">
      <c r="B16" s="222" t="s">
        <v>77</v>
      </c>
      <c r="C16" s="223"/>
      <c r="D16" s="223"/>
      <c r="E16" s="223"/>
      <c r="F16" s="223"/>
      <c r="G16" s="212">
        <f t="shared" ref="G16:L16" si="0">SUM(G12:G15)</f>
        <v>100228884.97</v>
      </c>
      <c r="H16" s="212">
        <f t="shared" si="0"/>
        <v>0</v>
      </c>
      <c r="I16" s="212">
        <f t="shared" si="0"/>
        <v>-60178911</v>
      </c>
      <c r="J16" s="212">
        <f t="shared" si="0"/>
        <v>0</v>
      </c>
      <c r="K16" s="212">
        <f t="shared" si="0"/>
        <v>584126</v>
      </c>
      <c r="L16" s="212">
        <f t="shared" si="0"/>
        <v>0</v>
      </c>
      <c r="M16" s="212">
        <f>SUM(M12:M15)</f>
        <v>40634099.969999999</v>
      </c>
    </row>
    <row r="17" spans="1:13" ht="15" thickBot="1" x14ac:dyDescent="0.35">
      <c r="A17" s="70"/>
      <c r="B17" s="80"/>
      <c r="C17" s="80"/>
      <c r="D17" s="80"/>
      <c r="E17" s="80"/>
      <c r="F17" s="80"/>
      <c r="G17" s="81"/>
      <c r="H17" s="81"/>
      <c r="I17" s="81"/>
      <c r="J17" s="81"/>
      <c r="K17" s="81"/>
      <c r="L17" s="81"/>
      <c r="M17" s="81"/>
    </row>
    <row r="18" spans="1:13" x14ac:dyDescent="0.3">
      <c r="A18" s="57"/>
      <c r="B18" s="263"/>
      <c r="C18" s="263"/>
      <c r="D18" s="263"/>
      <c r="E18" s="263"/>
      <c r="F18" s="263"/>
      <c r="G18" s="263"/>
      <c r="H18" s="57"/>
      <c r="I18" s="57"/>
      <c r="J18" s="57"/>
      <c r="K18" s="57"/>
      <c r="L18" s="57"/>
      <c r="M18" s="70"/>
    </row>
    <row r="19" spans="1:13" x14ac:dyDescent="0.3">
      <c r="A19" s="57"/>
      <c r="B19" s="202"/>
      <c r="C19" s="202"/>
      <c r="D19" s="202"/>
      <c r="E19" s="60"/>
      <c r="F19" s="202"/>
      <c r="G19" s="202"/>
      <c r="H19" s="57"/>
      <c r="I19" s="57"/>
      <c r="J19" s="57"/>
      <c r="K19" s="57"/>
      <c r="L19" s="57"/>
      <c r="M19" s="57"/>
    </row>
    <row r="20" spans="1:13" x14ac:dyDescent="0.3">
      <c r="A20" s="70"/>
      <c r="B20" s="246" t="s">
        <v>523</v>
      </c>
      <c r="C20" s="205"/>
      <c r="D20" s="77"/>
      <c r="E20" s="78"/>
      <c r="F20" s="205"/>
      <c r="G20" s="205"/>
      <c r="H20" s="70"/>
      <c r="I20" s="70"/>
      <c r="J20" s="70"/>
      <c r="K20" s="70"/>
      <c r="L20" s="70"/>
      <c r="M20" s="57"/>
    </row>
    <row r="21" spans="1:13" x14ac:dyDescent="0.3">
      <c r="A21" s="57"/>
      <c r="B21" s="57"/>
      <c r="C21" s="57"/>
      <c r="D21" s="57"/>
      <c r="E21" s="150"/>
      <c r="F21" s="57"/>
      <c r="G21" s="57"/>
      <c r="H21" s="57"/>
      <c r="I21" s="57"/>
      <c r="J21" s="57"/>
      <c r="K21" s="57"/>
      <c r="L21" s="57"/>
      <c r="M21" s="57"/>
    </row>
    <row r="22" spans="1:13" ht="15.6" x14ac:dyDescent="0.3">
      <c r="A22" s="57"/>
      <c r="B22" s="68" t="s">
        <v>104</v>
      </c>
      <c r="C22" s="59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13" x14ac:dyDescent="0.3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13" hidden="1" x14ac:dyDescent="0.3">
      <c r="A24" s="57"/>
      <c r="B24" s="61" t="s">
        <v>105</v>
      </c>
      <c r="C24" s="61" t="s">
        <v>106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</row>
    <row r="25" spans="1:13" hidden="1" x14ac:dyDescent="0.3">
      <c r="A25" s="57"/>
      <c r="B25" s="58" t="s">
        <v>107</v>
      </c>
      <c r="C25" s="96">
        <v>0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13" hidden="1" x14ac:dyDescent="0.3">
      <c r="A26" s="57"/>
      <c r="B26" s="58" t="s">
        <v>108</v>
      </c>
      <c r="C26" s="96">
        <v>0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 hidden="1" x14ac:dyDescent="0.3">
      <c r="A27" s="57"/>
      <c r="B27" s="58" t="s">
        <v>109</v>
      </c>
      <c r="C27" s="95">
        <v>91852454</v>
      </c>
      <c r="D27" s="57"/>
      <c r="E27" s="57"/>
      <c r="F27" s="57"/>
      <c r="G27" s="57"/>
      <c r="H27" s="57"/>
      <c r="I27" s="57"/>
      <c r="J27" s="57"/>
      <c r="K27" s="57"/>
      <c r="L27" s="57"/>
      <c r="M27" s="63"/>
    </row>
    <row r="28" spans="1:13" hidden="1" x14ac:dyDescent="0.3">
      <c r="A28" s="57"/>
      <c r="B28" s="58" t="s">
        <v>110</v>
      </c>
      <c r="C28" s="97">
        <v>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idden="1" x14ac:dyDescent="0.3">
      <c r="A29" s="57"/>
      <c r="B29" s="58" t="s">
        <v>111</v>
      </c>
      <c r="C29" s="97">
        <v>0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1:13" hidden="1" x14ac:dyDescent="0.3">
      <c r="A30" s="57"/>
      <c r="B30" s="58" t="s">
        <v>112</v>
      </c>
      <c r="C30" s="97">
        <v>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 hidden="1" x14ac:dyDescent="0.3">
      <c r="A31" s="57"/>
      <c r="B31" s="58" t="s">
        <v>113</v>
      </c>
      <c r="C31" s="97">
        <v>0</v>
      </c>
      <c r="D31" s="57"/>
      <c r="E31" s="57"/>
      <c r="F31" s="57"/>
      <c r="G31" s="57"/>
      <c r="H31" s="57"/>
      <c r="I31" s="57"/>
      <c r="J31" s="57"/>
      <c r="K31" s="57"/>
      <c r="L31" s="57"/>
      <c r="M31" s="73"/>
    </row>
    <row r="32" spans="1:13" hidden="1" x14ac:dyDescent="0.3">
      <c r="A32" s="57"/>
      <c r="B32" s="58" t="s">
        <v>114</v>
      </c>
      <c r="C32" s="96">
        <v>0</v>
      </c>
      <c r="D32" s="57"/>
      <c r="E32" s="57"/>
      <c r="F32" s="57"/>
      <c r="G32" s="57"/>
      <c r="H32" s="57"/>
      <c r="I32" s="57"/>
      <c r="J32" s="57"/>
      <c r="K32" s="57"/>
      <c r="L32" s="57"/>
      <c r="M32" s="56"/>
    </row>
    <row r="33" spans="1:13" hidden="1" x14ac:dyDescent="0.3">
      <c r="A33" s="57"/>
      <c r="B33" s="58" t="s">
        <v>115</v>
      </c>
      <c r="C33" s="98">
        <v>0</v>
      </c>
      <c r="D33" s="57"/>
      <c r="E33" s="57"/>
      <c r="F33" s="57"/>
      <c r="G33" s="57"/>
      <c r="H33" s="57"/>
      <c r="I33" s="57"/>
      <c r="J33" s="57"/>
      <c r="K33" s="57"/>
      <c r="L33" s="57"/>
      <c r="M33" s="56"/>
    </row>
    <row r="34" spans="1:13" hidden="1" x14ac:dyDescent="0.3">
      <c r="A34" s="57"/>
      <c r="B34" s="58" t="s">
        <v>116</v>
      </c>
      <c r="C34" s="98">
        <v>0</v>
      </c>
      <c r="D34" s="57"/>
      <c r="E34" s="57"/>
      <c r="F34" s="57"/>
      <c r="G34" s="57"/>
      <c r="H34" s="57"/>
      <c r="I34" s="57"/>
      <c r="J34" s="57"/>
      <c r="K34" s="57"/>
      <c r="L34" s="57"/>
      <c r="M34" s="56"/>
    </row>
    <row r="35" spans="1:13" hidden="1" x14ac:dyDescent="0.3">
      <c r="A35" s="57"/>
      <c r="B35" s="58" t="s">
        <v>117</v>
      </c>
      <c r="C35" s="206">
        <v>0</v>
      </c>
      <c r="D35" s="57"/>
      <c r="E35" s="57"/>
      <c r="F35" s="57"/>
      <c r="G35" s="57"/>
      <c r="H35" s="57"/>
      <c r="I35" s="57"/>
      <c r="J35" s="57"/>
      <c r="K35" s="57"/>
      <c r="L35" s="57"/>
      <c r="M35" s="56"/>
    </row>
    <row r="36" spans="1:13" hidden="1" x14ac:dyDescent="0.3">
      <c r="A36" s="57"/>
      <c r="B36" s="58" t="s">
        <v>118</v>
      </c>
      <c r="C36" s="98">
        <v>0</v>
      </c>
      <c r="D36" s="57"/>
      <c r="E36" s="57"/>
      <c r="F36" s="57"/>
      <c r="G36" s="57"/>
      <c r="H36" s="57"/>
      <c r="I36" s="57"/>
      <c r="J36" s="57"/>
      <c r="K36" s="57"/>
      <c r="L36" s="57"/>
      <c r="M36" s="56"/>
    </row>
    <row r="37" spans="1:13" ht="18.600000000000001" thickBot="1" x14ac:dyDescent="0.4">
      <c r="A37" s="63"/>
      <c r="B37" s="67" t="s">
        <v>119</v>
      </c>
      <c r="C37" s="67"/>
      <c r="D37" s="71" t="s">
        <v>122</v>
      </c>
      <c r="E37" s="75">
        <f>C25+C26+C27+C28+C29+C30+C31+C32+C33+C34+C35+C36</f>
        <v>91852454</v>
      </c>
      <c r="F37" s="63"/>
      <c r="G37" s="63"/>
      <c r="H37" s="63"/>
      <c r="I37" s="63"/>
      <c r="J37" s="63"/>
      <c r="K37" s="63"/>
      <c r="L37" s="63"/>
      <c r="M37" s="56"/>
    </row>
    <row r="38" spans="1:13" ht="15" thickTop="1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6"/>
    </row>
    <row r="39" spans="1:13" x14ac:dyDescent="0.3">
      <c r="A39" s="57"/>
      <c r="B39" s="57"/>
      <c r="C39" s="57"/>
      <c r="D39" s="57"/>
      <c r="E39" s="150"/>
      <c r="F39" s="57"/>
      <c r="G39" s="57"/>
      <c r="H39" s="57"/>
      <c r="I39" s="57"/>
      <c r="J39" s="57"/>
      <c r="K39" s="57"/>
      <c r="L39" s="57"/>
      <c r="M39" s="56"/>
    </row>
    <row r="40" spans="1:13" x14ac:dyDescent="0.3">
      <c r="A40" s="57"/>
      <c r="B40" s="57"/>
      <c r="C40" s="57"/>
      <c r="D40" s="57"/>
      <c r="E40" s="150"/>
      <c r="F40" s="57"/>
      <c r="G40" s="57"/>
      <c r="H40" s="57"/>
      <c r="I40" s="57"/>
      <c r="J40" s="57"/>
      <c r="K40" s="57"/>
      <c r="L40" s="57"/>
      <c r="M40" s="56"/>
    </row>
    <row r="41" spans="1:13" x14ac:dyDescent="0.3">
      <c r="A41" s="73"/>
      <c r="B41" s="73"/>
      <c r="C41" s="73"/>
      <c r="D41" s="73"/>
      <c r="E41" s="37"/>
      <c r="F41" s="73"/>
      <c r="G41" s="73"/>
      <c r="H41" s="73"/>
      <c r="I41" s="73"/>
      <c r="J41" s="73"/>
      <c r="K41" s="73"/>
      <c r="L41" s="73"/>
      <c r="M41" s="56"/>
    </row>
    <row r="42" spans="1:13" x14ac:dyDescent="0.3">
      <c r="A42" s="57"/>
      <c r="B42" s="57"/>
      <c r="C42" s="57"/>
      <c r="D42" s="57"/>
      <c r="E42" s="150"/>
      <c r="F42" s="57"/>
      <c r="G42" s="57"/>
      <c r="H42" s="57"/>
      <c r="I42" s="57"/>
      <c r="J42" s="57"/>
      <c r="K42" s="57"/>
      <c r="L42" s="57"/>
      <c r="M42" s="56"/>
    </row>
    <row r="43" spans="1:13" x14ac:dyDescent="0.3">
      <c r="A43" s="57"/>
      <c r="B43" s="57"/>
      <c r="C43" s="57"/>
      <c r="D43" s="57"/>
      <c r="E43" s="245"/>
      <c r="F43" s="57"/>
      <c r="G43" s="57"/>
      <c r="H43" s="57"/>
      <c r="I43" s="57"/>
      <c r="J43" s="57"/>
      <c r="K43" s="57"/>
      <c r="L43" s="57"/>
      <c r="M43" s="56"/>
    </row>
    <row r="44" spans="1:13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6"/>
    </row>
    <row r="45" spans="1:13" x14ac:dyDescent="0.3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6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57"/>
  <sheetViews>
    <sheetView workbookViewId="0">
      <pane xSplit="1" topLeftCell="B1" activePane="topRight" state="frozen"/>
      <selection activeCell="F11" sqref="F11"/>
      <selection pane="topRight" activeCell="D57" sqref="D57"/>
    </sheetView>
  </sheetViews>
  <sheetFormatPr defaultRowHeight="14.4" x14ac:dyDescent="0.3"/>
  <cols>
    <col min="1" max="1" width="35.109375" customWidth="1"/>
    <col min="2" max="2" width="15.88671875" style="150" customWidth="1"/>
    <col min="3" max="6" width="14.6640625" style="150" customWidth="1"/>
    <col min="7" max="9" width="14.6640625" style="213" customWidth="1"/>
    <col min="10" max="10" width="14.33203125" style="213" customWidth="1"/>
    <col min="11" max="12" width="14.6640625" style="213" customWidth="1"/>
    <col min="13" max="13" width="15.6640625" style="213" customWidth="1"/>
    <col min="14" max="14" width="14.33203125" style="213" customWidth="1"/>
    <col min="15" max="15" width="12.44140625" bestFit="1" customWidth="1"/>
  </cols>
  <sheetData>
    <row r="1" spans="1:14" x14ac:dyDescent="0.3">
      <c r="A1" s="149" t="s">
        <v>192</v>
      </c>
      <c r="B1" s="144" t="s">
        <v>507</v>
      </c>
      <c r="N1" s="264"/>
    </row>
    <row r="2" spans="1:14" x14ac:dyDescent="0.3">
      <c r="A2" s="145"/>
      <c r="N2" s="264"/>
    </row>
    <row r="3" spans="1:14" x14ac:dyDescent="0.3">
      <c r="A3" s="149" t="s">
        <v>193</v>
      </c>
      <c r="B3" s="153"/>
      <c r="C3" s="153"/>
      <c r="D3" s="153"/>
      <c r="E3" s="153"/>
      <c r="F3" s="153"/>
      <c r="G3" s="214"/>
      <c r="H3" s="214"/>
      <c r="I3" s="214"/>
      <c r="J3" s="214"/>
      <c r="K3" s="214"/>
      <c r="L3" s="214"/>
      <c r="M3" s="214"/>
      <c r="N3" s="121"/>
    </row>
    <row r="4" spans="1:14" x14ac:dyDescent="0.3">
      <c r="A4" s="148" t="s">
        <v>27</v>
      </c>
      <c r="B4" s="37"/>
      <c r="C4" s="155"/>
      <c r="D4" s="155"/>
      <c r="E4" s="155"/>
      <c r="F4" s="155"/>
      <c r="G4" s="265"/>
      <c r="H4" s="265"/>
      <c r="I4" s="265"/>
      <c r="J4" s="265"/>
      <c r="K4" s="265"/>
      <c r="L4" s="265"/>
      <c r="M4" s="265"/>
      <c r="N4" s="265"/>
    </row>
    <row r="5" spans="1:14" x14ac:dyDescent="0.3">
      <c r="A5" s="147"/>
      <c r="B5" s="154" t="s">
        <v>107</v>
      </c>
      <c r="C5" s="154" t="s">
        <v>108</v>
      </c>
      <c r="D5" s="154" t="s">
        <v>109</v>
      </c>
      <c r="E5" s="154" t="s">
        <v>110</v>
      </c>
      <c r="F5" s="154" t="s">
        <v>111</v>
      </c>
      <c r="G5" s="128" t="s">
        <v>112</v>
      </c>
      <c r="H5" s="128" t="s">
        <v>113</v>
      </c>
      <c r="I5" s="128" t="s">
        <v>114</v>
      </c>
      <c r="J5" s="128" t="s">
        <v>115</v>
      </c>
      <c r="K5" s="128" t="s">
        <v>116</v>
      </c>
      <c r="L5" s="128" t="s">
        <v>117</v>
      </c>
      <c r="M5" s="128" t="s">
        <v>118</v>
      </c>
      <c r="N5" s="128" t="s">
        <v>77</v>
      </c>
    </row>
    <row r="6" spans="1:14" x14ac:dyDescent="0.3">
      <c r="A6" s="147" t="s">
        <v>194</v>
      </c>
      <c r="B6" s="151"/>
      <c r="C6" s="151"/>
      <c r="D6" s="151"/>
      <c r="E6" s="151"/>
      <c r="F6" s="151"/>
      <c r="G6" s="152"/>
      <c r="H6" s="152"/>
      <c r="I6" s="152"/>
      <c r="J6" s="152"/>
      <c r="K6" s="152"/>
      <c r="L6" s="152"/>
      <c r="M6" s="152"/>
      <c r="N6" s="128"/>
    </row>
    <row r="7" spans="1:14" x14ac:dyDescent="0.3">
      <c r="A7" s="146" t="s">
        <v>138</v>
      </c>
      <c r="B7" s="151">
        <v>256204</v>
      </c>
      <c r="C7" s="151">
        <v>143708</v>
      </c>
      <c r="D7" s="151">
        <v>239730</v>
      </c>
      <c r="E7" s="152">
        <v>0</v>
      </c>
      <c r="F7" s="151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28">
        <f>SUM(B7:M7)</f>
        <v>639642</v>
      </c>
    </row>
    <row r="8" spans="1:14" x14ac:dyDescent="0.3">
      <c r="A8" s="146" t="s">
        <v>139</v>
      </c>
      <c r="B8" s="151">
        <v>283761</v>
      </c>
      <c r="C8" s="151">
        <v>775221</v>
      </c>
      <c r="D8" s="151">
        <v>504413</v>
      </c>
      <c r="E8" s="152">
        <v>0</v>
      </c>
      <c r="F8" s="151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28">
        <f t="shared" ref="N8:N21" si="0">SUM(B8:M8)</f>
        <v>1563395</v>
      </c>
    </row>
    <row r="9" spans="1:14" x14ac:dyDescent="0.3">
      <c r="A9" s="146" t="s">
        <v>140</v>
      </c>
      <c r="B9" s="151">
        <v>0</v>
      </c>
      <c r="C9" s="151">
        <v>0</v>
      </c>
      <c r="D9" s="151">
        <v>0</v>
      </c>
      <c r="E9" s="151">
        <v>0</v>
      </c>
      <c r="F9" s="151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/>
      <c r="M9" s="152">
        <v>0</v>
      </c>
      <c r="N9" s="128">
        <f t="shared" si="0"/>
        <v>0</v>
      </c>
    </row>
    <row r="10" spans="1:14" x14ac:dyDescent="0.3">
      <c r="A10" s="146" t="s">
        <v>141</v>
      </c>
      <c r="B10" s="151">
        <v>0</v>
      </c>
      <c r="C10" s="151">
        <v>0</v>
      </c>
      <c r="D10" s="151">
        <v>0</v>
      </c>
      <c r="E10" s="151">
        <v>0</v>
      </c>
      <c r="F10" s="151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/>
      <c r="M10" s="152">
        <v>0</v>
      </c>
      <c r="N10" s="128">
        <f t="shared" si="0"/>
        <v>0</v>
      </c>
    </row>
    <row r="11" spans="1:14" x14ac:dyDescent="0.3">
      <c r="A11" s="146" t="s">
        <v>195</v>
      </c>
      <c r="B11" s="151">
        <v>56961</v>
      </c>
      <c r="C11" s="151">
        <v>152164</v>
      </c>
      <c r="D11" s="151">
        <v>102066</v>
      </c>
      <c r="E11" s="152">
        <v>0</v>
      </c>
      <c r="F11" s="151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28">
        <f t="shared" si="0"/>
        <v>311191</v>
      </c>
    </row>
    <row r="12" spans="1:14" x14ac:dyDescent="0.3">
      <c r="A12" s="146" t="s">
        <v>143</v>
      </c>
      <c r="B12" s="151"/>
      <c r="C12" s="151"/>
      <c r="D12" s="151"/>
      <c r="E12" s="151">
        <v>0</v>
      </c>
      <c r="F12" s="151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/>
      <c r="M12" s="152">
        <v>0</v>
      </c>
      <c r="N12" s="128">
        <f t="shared" si="0"/>
        <v>0</v>
      </c>
    </row>
    <row r="13" spans="1:14" x14ac:dyDescent="0.3">
      <c r="A13" s="146" t="s">
        <v>144</v>
      </c>
      <c r="B13" s="151">
        <v>0</v>
      </c>
      <c r="C13" s="151">
        <v>0</v>
      </c>
      <c r="D13" s="152">
        <v>869</v>
      </c>
      <c r="E13" s="151">
        <v>0</v>
      </c>
      <c r="F13" s="151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28">
        <f t="shared" si="0"/>
        <v>869</v>
      </c>
    </row>
    <row r="14" spans="1:14" x14ac:dyDescent="0.3">
      <c r="A14" s="146" t="s">
        <v>145</v>
      </c>
      <c r="B14" s="151">
        <v>203014</v>
      </c>
      <c r="C14" s="151">
        <v>233522</v>
      </c>
      <c r="D14" s="152">
        <v>140080</v>
      </c>
      <c r="E14" s="151">
        <v>0</v>
      </c>
      <c r="F14" s="151">
        <v>0</v>
      </c>
      <c r="G14" s="152">
        <v>0</v>
      </c>
      <c r="H14" s="152">
        <v>0</v>
      </c>
      <c r="I14" s="152">
        <v>0</v>
      </c>
      <c r="J14" s="152">
        <v>0</v>
      </c>
      <c r="K14" s="152">
        <v>0</v>
      </c>
      <c r="L14" s="152">
        <v>0</v>
      </c>
      <c r="M14" s="152">
        <v>0</v>
      </c>
      <c r="N14" s="128">
        <f t="shared" si="0"/>
        <v>576616</v>
      </c>
    </row>
    <row r="15" spans="1:14" s="179" customFormat="1" x14ac:dyDescent="0.3">
      <c r="A15" s="243" t="s">
        <v>146</v>
      </c>
      <c r="B15" s="151">
        <v>0</v>
      </c>
      <c r="C15" s="151">
        <v>0</v>
      </c>
      <c r="D15" s="241">
        <v>1333759</v>
      </c>
      <c r="E15" s="242">
        <v>0</v>
      </c>
      <c r="F15" s="242">
        <v>0</v>
      </c>
      <c r="G15" s="241">
        <v>0</v>
      </c>
      <c r="H15" s="241">
        <v>0</v>
      </c>
      <c r="I15" s="241">
        <v>0</v>
      </c>
      <c r="J15" s="241">
        <v>0</v>
      </c>
      <c r="K15" s="241">
        <v>0</v>
      </c>
      <c r="L15" s="241">
        <v>0</v>
      </c>
      <c r="M15" s="241">
        <v>0</v>
      </c>
      <c r="N15" s="374">
        <f t="shared" si="0"/>
        <v>1333759</v>
      </c>
    </row>
    <row r="16" spans="1:14" x14ac:dyDescent="0.3">
      <c r="A16" s="146" t="s">
        <v>196</v>
      </c>
      <c r="B16" s="151">
        <v>0</v>
      </c>
      <c r="C16" s="151">
        <v>0</v>
      </c>
      <c r="D16" s="151">
        <v>0</v>
      </c>
      <c r="E16" s="151">
        <v>0</v>
      </c>
      <c r="F16" s="151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28">
        <f t="shared" si="0"/>
        <v>0</v>
      </c>
    </row>
    <row r="17" spans="1:15" x14ac:dyDescent="0.3">
      <c r="A17" s="146" t="s">
        <v>147</v>
      </c>
      <c r="B17" s="151">
        <v>0</v>
      </c>
      <c r="C17" s="151">
        <v>1320</v>
      </c>
      <c r="D17" s="152">
        <v>1100</v>
      </c>
      <c r="E17" s="151">
        <v>0</v>
      </c>
      <c r="F17" s="151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28">
        <f t="shared" si="0"/>
        <v>2420</v>
      </c>
    </row>
    <row r="18" spans="1:15" x14ac:dyDescent="0.3">
      <c r="A18" s="146" t="s">
        <v>148</v>
      </c>
      <c r="B18" s="151">
        <v>1620418</v>
      </c>
      <c r="C18" s="151">
        <v>1368280</v>
      </c>
      <c r="D18" s="151">
        <v>1021429</v>
      </c>
      <c r="E18" s="151">
        <v>0</v>
      </c>
      <c r="F18" s="151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28">
        <f t="shared" si="0"/>
        <v>4010127</v>
      </c>
      <c r="O18" s="333"/>
    </row>
    <row r="19" spans="1:15" x14ac:dyDescent="0.3">
      <c r="A19" s="146" t="s">
        <v>149</v>
      </c>
      <c r="B19" s="151">
        <v>0</v>
      </c>
      <c r="C19" s="151">
        <v>0</v>
      </c>
      <c r="D19" s="152">
        <v>900113</v>
      </c>
      <c r="E19" s="151">
        <v>0</v>
      </c>
      <c r="F19" s="151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28">
        <f t="shared" si="0"/>
        <v>900113</v>
      </c>
    </row>
    <row r="20" spans="1:15" x14ac:dyDescent="0.3">
      <c r="A20" s="146" t="s">
        <v>197</v>
      </c>
      <c r="B20" s="151">
        <v>134071000</v>
      </c>
      <c r="C20" s="151">
        <v>2367000</v>
      </c>
      <c r="D20" s="151">
        <v>0</v>
      </c>
      <c r="E20" s="151">
        <v>0</v>
      </c>
      <c r="F20" s="151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28">
        <f t="shared" si="0"/>
        <v>136438000</v>
      </c>
    </row>
    <row r="21" spans="1:15" x14ac:dyDescent="0.3">
      <c r="A21" s="146" t="s">
        <v>150</v>
      </c>
      <c r="B21" s="151">
        <v>55025</v>
      </c>
      <c r="C21" s="151">
        <v>789125</v>
      </c>
      <c r="D21" s="152">
        <v>1281752</v>
      </c>
      <c r="E21" s="151">
        <v>0</v>
      </c>
      <c r="F21" s="151">
        <v>0</v>
      </c>
      <c r="G21" s="152">
        <v>0</v>
      </c>
      <c r="H21" s="253">
        <v>0</v>
      </c>
      <c r="I21" s="152">
        <v>0</v>
      </c>
      <c r="J21" s="152">
        <v>0</v>
      </c>
      <c r="K21" s="253">
        <v>0</v>
      </c>
      <c r="L21" s="152">
        <v>0</v>
      </c>
      <c r="M21" s="152">
        <v>0</v>
      </c>
      <c r="N21" s="128">
        <f t="shared" si="0"/>
        <v>2125902</v>
      </c>
    </row>
    <row r="22" spans="1:15" x14ac:dyDescent="0.3">
      <c r="A22" s="147" t="s">
        <v>198</v>
      </c>
      <c r="B22" s="154">
        <f t="shared" ref="B22:N22" si="1">SUM(B7:B21)</f>
        <v>136546383</v>
      </c>
      <c r="C22" s="154">
        <f t="shared" si="1"/>
        <v>5830340</v>
      </c>
      <c r="D22" s="154">
        <f t="shared" si="1"/>
        <v>5525311</v>
      </c>
      <c r="E22" s="154">
        <f t="shared" si="1"/>
        <v>0</v>
      </c>
      <c r="F22" s="154">
        <f t="shared" si="1"/>
        <v>0</v>
      </c>
      <c r="G22" s="128">
        <f t="shared" si="1"/>
        <v>0</v>
      </c>
      <c r="H22" s="128">
        <f t="shared" si="1"/>
        <v>0</v>
      </c>
      <c r="I22" s="128">
        <f t="shared" si="1"/>
        <v>0</v>
      </c>
      <c r="J22" s="128">
        <f>SUM(J7:J21)</f>
        <v>0</v>
      </c>
      <c r="K22" s="128">
        <f t="shared" si="1"/>
        <v>0</v>
      </c>
      <c r="L22" s="128">
        <f t="shared" si="1"/>
        <v>0</v>
      </c>
      <c r="M22" s="128">
        <f t="shared" si="1"/>
        <v>0</v>
      </c>
      <c r="N22" s="128">
        <f t="shared" si="1"/>
        <v>147902034</v>
      </c>
    </row>
    <row r="23" spans="1:15" x14ac:dyDescent="0.3">
      <c r="A23" s="146"/>
      <c r="B23" s="151"/>
      <c r="C23" s="151"/>
      <c r="D23" s="151"/>
      <c r="E23" s="151"/>
      <c r="F23" s="151"/>
      <c r="G23" s="152"/>
      <c r="H23" s="152"/>
      <c r="I23" s="152"/>
      <c r="J23" s="152"/>
      <c r="K23" s="152"/>
      <c r="L23" s="152"/>
      <c r="M23" s="152"/>
      <c r="N23" s="128">
        <v>0</v>
      </c>
    </row>
    <row r="24" spans="1:15" x14ac:dyDescent="0.3">
      <c r="A24" s="147" t="s">
        <v>199</v>
      </c>
      <c r="B24" s="154"/>
      <c r="C24" s="154"/>
      <c r="D24" s="154"/>
      <c r="E24" s="154"/>
      <c r="F24" s="154"/>
      <c r="G24" s="128"/>
      <c r="H24" s="128"/>
      <c r="I24" s="128"/>
      <c r="J24" s="128"/>
      <c r="K24" s="128"/>
      <c r="L24" s="128"/>
      <c r="M24" s="128"/>
      <c r="N24" s="128">
        <v>0</v>
      </c>
    </row>
    <row r="25" spans="1:15" x14ac:dyDescent="0.3">
      <c r="A25" s="146" t="s">
        <v>200</v>
      </c>
      <c r="B25" s="151">
        <v>13870000</v>
      </c>
      <c r="C25" s="151">
        <v>0</v>
      </c>
      <c r="D25" s="151">
        <v>0</v>
      </c>
      <c r="E25" s="151">
        <v>0</v>
      </c>
      <c r="F25" s="151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28">
        <f t="shared" ref="N25:N33" si="2">SUM(B25:M25)</f>
        <v>13870000</v>
      </c>
    </row>
    <row r="26" spans="1:15" x14ac:dyDescent="0.3">
      <c r="A26" s="146" t="s">
        <v>201</v>
      </c>
      <c r="B26" s="151">
        <v>0</v>
      </c>
      <c r="C26" s="151">
        <v>0</v>
      </c>
      <c r="D26" s="151">
        <v>0</v>
      </c>
      <c r="E26" s="151"/>
      <c r="F26" s="151"/>
      <c r="G26" s="152"/>
      <c r="H26" s="152"/>
      <c r="I26" s="152"/>
      <c r="J26" s="152">
        <v>0</v>
      </c>
      <c r="K26" s="152">
        <v>0</v>
      </c>
      <c r="L26" s="152">
        <v>0</v>
      </c>
      <c r="M26" s="152">
        <v>0</v>
      </c>
      <c r="N26" s="128">
        <f t="shared" si="2"/>
        <v>0</v>
      </c>
    </row>
    <row r="27" spans="1:15" x14ac:dyDescent="0.3">
      <c r="A27" s="146" t="s">
        <v>202</v>
      </c>
      <c r="B27" s="151">
        <v>0</v>
      </c>
      <c r="C27" s="151">
        <v>0</v>
      </c>
      <c r="D27" s="151">
        <v>0</v>
      </c>
      <c r="E27" s="151"/>
      <c r="F27" s="151"/>
      <c r="G27" s="152"/>
      <c r="H27" s="152"/>
      <c r="I27" s="152"/>
      <c r="J27" s="152">
        <v>0</v>
      </c>
      <c r="K27" s="152">
        <v>0</v>
      </c>
      <c r="L27" s="152">
        <v>0</v>
      </c>
      <c r="M27" s="152">
        <v>0</v>
      </c>
      <c r="N27" s="128">
        <f t="shared" si="2"/>
        <v>0</v>
      </c>
    </row>
    <row r="28" spans="1:15" x14ac:dyDescent="0.3">
      <c r="A28" s="146" t="s">
        <v>203</v>
      </c>
      <c r="B28" s="151">
        <v>0</v>
      </c>
      <c r="C28" s="151">
        <v>0</v>
      </c>
      <c r="D28" s="151">
        <v>0</v>
      </c>
      <c r="E28" s="151"/>
      <c r="F28" s="151"/>
      <c r="G28" s="152"/>
      <c r="H28" s="152"/>
      <c r="I28" s="152"/>
      <c r="J28" s="152">
        <v>0</v>
      </c>
      <c r="K28" s="152">
        <v>0</v>
      </c>
      <c r="L28" s="152">
        <v>0</v>
      </c>
      <c r="M28" s="152">
        <v>0</v>
      </c>
      <c r="N28" s="128">
        <f t="shared" si="2"/>
        <v>0</v>
      </c>
    </row>
    <row r="29" spans="1:15" x14ac:dyDescent="0.3">
      <c r="A29" s="146" t="s">
        <v>204</v>
      </c>
      <c r="B29" s="151">
        <v>0</v>
      </c>
      <c r="C29" s="151">
        <v>0</v>
      </c>
      <c r="D29" s="151">
        <v>0</v>
      </c>
      <c r="E29" s="151"/>
      <c r="F29" s="151"/>
      <c r="G29" s="152"/>
      <c r="H29" s="152"/>
      <c r="I29" s="152"/>
      <c r="J29" s="152">
        <v>0</v>
      </c>
      <c r="K29" s="152">
        <v>0</v>
      </c>
      <c r="L29" s="152">
        <v>0</v>
      </c>
      <c r="M29" s="152">
        <v>0</v>
      </c>
      <c r="N29" s="128">
        <f t="shared" si="2"/>
        <v>0</v>
      </c>
    </row>
    <row r="30" spans="1:15" x14ac:dyDescent="0.3">
      <c r="A30" s="146" t="s">
        <v>205</v>
      </c>
      <c r="B30" s="151">
        <v>0</v>
      </c>
      <c r="C30" s="151">
        <v>0</v>
      </c>
      <c r="D30" s="151">
        <v>0</v>
      </c>
      <c r="E30" s="151"/>
      <c r="F30" s="151"/>
      <c r="G30" s="152"/>
      <c r="H30" s="152"/>
      <c r="I30" s="152"/>
      <c r="J30" s="152">
        <v>0</v>
      </c>
      <c r="K30" s="152">
        <v>0</v>
      </c>
      <c r="L30" s="152">
        <v>0</v>
      </c>
      <c r="M30" s="152">
        <v>0</v>
      </c>
      <c r="N30" s="128">
        <f t="shared" si="2"/>
        <v>0</v>
      </c>
    </row>
    <row r="31" spans="1:15" x14ac:dyDescent="0.3">
      <c r="A31" s="146" t="s">
        <v>206</v>
      </c>
      <c r="B31" s="151">
        <v>0</v>
      </c>
      <c r="C31" s="151">
        <v>0</v>
      </c>
      <c r="D31" s="151">
        <v>0</v>
      </c>
      <c r="E31" s="151"/>
      <c r="F31" s="151"/>
      <c r="G31" s="152"/>
      <c r="H31" s="152"/>
      <c r="I31" s="152"/>
      <c r="J31" s="152">
        <v>0</v>
      </c>
      <c r="K31" s="152">
        <v>0</v>
      </c>
      <c r="L31" s="152">
        <v>0</v>
      </c>
      <c r="M31" s="152">
        <v>0</v>
      </c>
      <c r="N31" s="128">
        <f t="shared" si="2"/>
        <v>0</v>
      </c>
    </row>
    <row r="32" spans="1:15" x14ac:dyDescent="0.3">
      <c r="A32" s="146" t="s">
        <v>207</v>
      </c>
      <c r="B32" s="151">
        <v>0</v>
      </c>
      <c r="C32" s="151">
        <v>0</v>
      </c>
      <c r="D32" s="151">
        <v>0</v>
      </c>
      <c r="E32" s="151"/>
      <c r="F32" s="151"/>
      <c r="G32" s="152"/>
      <c r="H32" s="152"/>
      <c r="I32" s="152"/>
      <c r="J32" s="152">
        <v>0</v>
      </c>
      <c r="K32" s="152">
        <v>0</v>
      </c>
      <c r="L32" s="152">
        <v>0</v>
      </c>
      <c r="M32" s="152">
        <v>0</v>
      </c>
      <c r="N32" s="128">
        <f t="shared" si="2"/>
        <v>0</v>
      </c>
    </row>
    <row r="33" spans="1:14" x14ac:dyDescent="0.3">
      <c r="A33" s="146" t="s">
        <v>208</v>
      </c>
      <c r="B33" s="151">
        <v>0</v>
      </c>
      <c r="C33" s="151">
        <v>0</v>
      </c>
      <c r="D33" s="151">
        <v>0</v>
      </c>
      <c r="E33" s="151"/>
      <c r="F33" s="151"/>
      <c r="G33" s="152"/>
      <c r="H33" s="152"/>
      <c r="I33" s="152"/>
      <c r="J33" s="152">
        <v>0</v>
      </c>
      <c r="K33" s="152">
        <v>0</v>
      </c>
      <c r="L33" s="152">
        <v>0</v>
      </c>
      <c r="M33" s="152">
        <v>0</v>
      </c>
      <c r="N33" s="128">
        <f t="shared" si="2"/>
        <v>0</v>
      </c>
    </row>
    <row r="34" spans="1:14" x14ac:dyDescent="0.3">
      <c r="A34" s="147" t="s">
        <v>209</v>
      </c>
      <c r="B34" s="154">
        <f>B22+B25</f>
        <v>150416383</v>
      </c>
      <c r="C34" s="154">
        <f t="shared" ref="C34:N34" si="3">C22+C25</f>
        <v>5830340</v>
      </c>
      <c r="D34" s="154">
        <f t="shared" si="3"/>
        <v>5525311</v>
      </c>
      <c r="E34" s="154">
        <f t="shared" si="3"/>
        <v>0</v>
      </c>
      <c r="F34" s="154">
        <f t="shared" si="3"/>
        <v>0</v>
      </c>
      <c r="G34" s="128">
        <f t="shared" si="3"/>
        <v>0</v>
      </c>
      <c r="H34" s="128">
        <f t="shared" si="3"/>
        <v>0</v>
      </c>
      <c r="I34" s="128">
        <f t="shared" si="3"/>
        <v>0</v>
      </c>
      <c r="J34" s="128">
        <f t="shared" si="3"/>
        <v>0</v>
      </c>
      <c r="K34" s="128">
        <f t="shared" si="3"/>
        <v>0</v>
      </c>
      <c r="L34" s="128">
        <f t="shared" si="3"/>
        <v>0</v>
      </c>
      <c r="M34" s="128">
        <f t="shared" si="3"/>
        <v>0</v>
      </c>
      <c r="N34" s="128">
        <f t="shared" si="3"/>
        <v>161772034</v>
      </c>
    </row>
    <row r="35" spans="1:14" x14ac:dyDescent="0.3">
      <c r="A35" s="146"/>
      <c r="B35" s="151"/>
      <c r="C35" s="151"/>
      <c r="D35" s="151"/>
      <c r="E35" s="151"/>
      <c r="F35" s="151"/>
      <c r="G35" s="152"/>
      <c r="H35" s="152"/>
      <c r="I35" s="152"/>
      <c r="J35" s="152"/>
      <c r="K35" s="152"/>
      <c r="L35" s="152"/>
      <c r="M35" s="152"/>
      <c r="N35" s="128">
        <v>0</v>
      </c>
    </row>
    <row r="36" spans="1:14" x14ac:dyDescent="0.3">
      <c r="A36" s="147" t="s">
        <v>210</v>
      </c>
      <c r="B36" s="154"/>
      <c r="C36" s="154"/>
      <c r="D36" s="154"/>
      <c r="E36" s="154"/>
      <c r="F36" s="154"/>
      <c r="G36" s="128"/>
      <c r="H36" s="128"/>
      <c r="I36" s="128"/>
      <c r="J36" s="128"/>
      <c r="K36" s="128"/>
      <c r="L36" s="128"/>
      <c r="M36" s="128"/>
      <c r="N36" s="128">
        <v>0</v>
      </c>
    </row>
    <row r="37" spans="1:14" x14ac:dyDescent="0.3">
      <c r="A37" s="146" t="s">
        <v>154</v>
      </c>
      <c r="B37" s="151">
        <v>9136001</v>
      </c>
      <c r="C37" s="151">
        <v>8804390</v>
      </c>
      <c r="D37" s="151">
        <v>9088248</v>
      </c>
      <c r="E37" s="151">
        <v>0</v>
      </c>
      <c r="F37" s="151">
        <v>0</v>
      </c>
      <c r="G37" s="151">
        <v>0</v>
      </c>
      <c r="H37" s="268">
        <v>0</v>
      </c>
      <c r="I37" s="267">
        <v>0</v>
      </c>
      <c r="J37" s="267">
        <v>0</v>
      </c>
      <c r="K37" s="267">
        <v>0</v>
      </c>
      <c r="L37" s="152">
        <v>0</v>
      </c>
      <c r="M37" s="152">
        <v>0</v>
      </c>
      <c r="N37" s="128">
        <f t="shared" ref="N37:N46" si="4">SUM(B37:M37)</f>
        <v>27028639</v>
      </c>
    </row>
    <row r="38" spans="1:14" x14ac:dyDescent="0.3">
      <c r="A38" s="146" t="s">
        <v>3</v>
      </c>
      <c r="B38" s="151">
        <v>1886977</v>
      </c>
      <c r="C38" s="151">
        <v>1912502</v>
      </c>
      <c r="D38" s="151">
        <v>1912502</v>
      </c>
      <c r="E38" s="151">
        <v>0</v>
      </c>
      <c r="F38" s="151">
        <v>0</v>
      </c>
      <c r="G38" s="151">
        <v>0</v>
      </c>
      <c r="H38" s="268">
        <v>0</v>
      </c>
      <c r="I38" s="267">
        <v>0</v>
      </c>
      <c r="J38" s="267">
        <v>0</v>
      </c>
      <c r="K38" s="267">
        <v>0</v>
      </c>
      <c r="L38" s="152">
        <v>0</v>
      </c>
      <c r="M38" s="152">
        <v>0</v>
      </c>
      <c r="N38" s="128">
        <f t="shared" si="4"/>
        <v>5711981</v>
      </c>
    </row>
    <row r="39" spans="1:14" x14ac:dyDescent="0.3">
      <c r="A39" s="146" t="s">
        <v>211</v>
      </c>
      <c r="B39" s="151"/>
      <c r="C39" s="151"/>
      <c r="D39" s="151"/>
      <c r="E39" s="151">
        <v>0</v>
      </c>
      <c r="F39" s="151">
        <v>0</v>
      </c>
      <c r="G39" s="152">
        <v>0</v>
      </c>
      <c r="H39" s="152">
        <v>0</v>
      </c>
      <c r="I39" s="152">
        <v>0</v>
      </c>
      <c r="J39" s="152">
        <v>0</v>
      </c>
      <c r="K39" s="152">
        <v>0</v>
      </c>
      <c r="L39" s="152">
        <v>0</v>
      </c>
      <c r="M39" s="152">
        <v>0</v>
      </c>
      <c r="N39" s="128">
        <f t="shared" si="4"/>
        <v>0</v>
      </c>
    </row>
    <row r="40" spans="1:14" x14ac:dyDescent="0.3">
      <c r="A40" s="146" t="s">
        <v>212</v>
      </c>
      <c r="B40" s="151">
        <v>1944139</v>
      </c>
      <c r="C40" s="151">
        <v>2006120</v>
      </c>
      <c r="D40" s="152">
        <v>1215150</v>
      </c>
      <c r="E40" s="151">
        <v>0</v>
      </c>
      <c r="F40" s="151"/>
      <c r="G40" s="151">
        <v>0</v>
      </c>
      <c r="H40" s="152">
        <v>0</v>
      </c>
      <c r="I40" s="152">
        <v>0</v>
      </c>
      <c r="J40" s="152">
        <v>0</v>
      </c>
      <c r="K40" s="152">
        <v>0</v>
      </c>
      <c r="L40" s="152">
        <v>0</v>
      </c>
      <c r="M40" s="152">
        <v>0</v>
      </c>
      <c r="N40" s="128">
        <f t="shared" si="4"/>
        <v>5165409</v>
      </c>
    </row>
    <row r="41" spans="1:14" x14ac:dyDescent="0.3">
      <c r="A41" s="146" t="s">
        <v>213</v>
      </c>
      <c r="B41" s="151"/>
      <c r="C41" s="151"/>
      <c r="D41" s="151"/>
      <c r="E41" s="151">
        <v>0</v>
      </c>
      <c r="F41" s="151">
        <v>0</v>
      </c>
      <c r="G41" s="152">
        <v>0</v>
      </c>
      <c r="H41" s="152">
        <v>0</v>
      </c>
      <c r="I41" s="152">
        <v>0</v>
      </c>
      <c r="J41" s="152">
        <v>0</v>
      </c>
      <c r="K41" s="152">
        <v>0</v>
      </c>
      <c r="L41" s="152">
        <v>0</v>
      </c>
      <c r="M41" s="152">
        <v>0</v>
      </c>
      <c r="N41" s="128">
        <f t="shared" si="4"/>
        <v>0</v>
      </c>
    </row>
    <row r="42" spans="1:14" x14ac:dyDescent="0.3">
      <c r="A42" s="146" t="s">
        <v>158</v>
      </c>
      <c r="B42" s="151"/>
      <c r="C42" s="151"/>
      <c r="D42" s="151"/>
      <c r="E42" s="151">
        <v>0</v>
      </c>
      <c r="F42" s="151">
        <v>0</v>
      </c>
      <c r="G42" s="152">
        <v>0</v>
      </c>
      <c r="H42" s="152">
        <v>0</v>
      </c>
      <c r="I42" s="152">
        <v>0</v>
      </c>
      <c r="J42" s="152">
        <v>0</v>
      </c>
      <c r="K42" s="152">
        <v>0</v>
      </c>
      <c r="L42" s="152">
        <v>0</v>
      </c>
      <c r="M42" s="152">
        <v>0</v>
      </c>
      <c r="N42" s="128">
        <f t="shared" si="4"/>
        <v>0</v>
      </c>
    </row>
    <row r="43" spans="1:14" x14ac:dyDescent="0.3">
      <c r="A43" s="146" t="s">
        <v>159</v>
      </c>
      <c r="B43" s="151">
        <v>1868556</v>
      </c>
      <c r="C43" s="151">
        <v>1388383</v>
      </c>
      <c r="D43" s="152">
        <v>2077625</v>
      </c>
      <c r="E43" s="151">
        <v>0</v>
      </c>
      <c r="F43" s="151">
        <v>0</v>
      </c>
      <c r="G43" s="152">
        <v>0</v>
      </c>
      <c r="H43" s="152">
        <v>0</v>
      </c>
      <c r="I43" s="152">
        <v>0</v>
      </c>
      <c r="J43" s="152">
        <v>0</v>
      </c>
      <c r="K43" s="152">
        <v>0</v>
      </c>
      <c r="L43" s="152">
        <v>0</v>
      </c>
      <c r="M43" s="152">
        <v>0</v>
      </c>
      <c r="N43" s="128">
        <f t="shared" si="4"/>
        <v>5334564</v>
      </c>
    </row>
    <row r="44" spans="1:14" x14ac:dyDescent="0.3">
      <c r="A44" s="146" t="s">
        <v>214</v>
      </c>
      <c r="B44" s="151"/>
      <c r="C44" s="151"/>
      <c r="D44" s="151"/>
      <c r="E44" s="151">
        <v>0</v>
      </c>
      <c r="F44" s="151">
        <v>0</v>
      </c>
      <c r="G44" s="152">
        <v>0</v>
      </c>
      <c r="H44" s="152">
        <v>0</v>
      </c>
      <c r="I44" s="152">
        <v>0</v>
      </c>
      <c r="J44" s="152">
        <v>0</v>
      </c>
      <c r="K44" s="152">
        <v>0</v>
      </c>
      <c r="L44" s="152">
        <v>0</v>
      </c>
      <c r="M44" s="152">
        <v>0</v>
      </c>
      <c r="N44" s="128">
        <f t="shared" si="4"/>
        <v>0</v>
      </c>
    </row>
    <row r="45" spans="1:14" x14ac:dyDescent="0.3">
      <c r="A45" s="146" t="s">
        <v>215</v>
      </c>
      <c r="B45" s="151"/>
      <c r="C45" s="151"/>
      <c r="D45" s="151"/>
      <c r="E45" s="151">
        <v>0</v>
      </c>
      <c r="F45" s="151">
        <v>0</v>
      </c>
      <c r="G45" s="152">
        <v>0</v>
      </c>
      <c r="H45" s="152">
        <v>0</v>
      </c>
      <c r="I45" s="152">
        <v>0</v>
      </c>
      <c r="J45" s="152">
        <v>0</v>
      </c>
      <c r="K45" s="152">
        <v>0</v>
      </c>
      <c r="L45" s="152">
        <v>0</v>
      </c>
      <c r="M45" s="152">
        <v>0</v>
      </c>
      <c r="N45" s="128">
        <f t="shared" si="4"/>
        <v>0</v>
      </c>
    </row>
    <row r="46" spans="1:14" x14ac:dyDescent="0.3">
      <c r="A46" s="146" t="s">
        <v>216</v>
      </c>
      <c r="B46" s="151">
        <v>8575935</v>
      </c>
      <c r="C46" s="151">
        <v>7912349</v>
      </c>
      <c r="D46" s="152">
        <v>7858595</v>
      </c>
      <c r="E46" s="152">
        <v>0</v>
      </c>
      <c r="F46" s="151">
        <v>0</v>
      </c>
      <c r="G46" s="152">
        <v>0</v>
      </c>
      <c r="H46" s="152">
        <v>0</v>
      </c>
      <c r="I46" s="152">
        <v>0</v>
      </c>
      <c r="J46" s="267">
        <v>0</v>
      </c>
      <c r="K46" s="152">
        <v>0</v>
      </c>
      <c r="L46" s="270">
        <v>0</v>
      </c>
      <c r="M46" s="152">
        <v>0</v>
      </c>
      <c r="N46" s="128">
        <f t="shared" si="4"/>
        <v>24346879</v>
      </c>
    </row>
    <row r="47" spans="1:14" x14ac:dyDescent="0.3">
      <c r="A47" s="147" t="s">
        <v>210</v>
      </c>
      <c r="B47" s="154">
        <f>SUM(B37:B46)</f>
        <v>23411608</v>
      </c>
      <c r="C47" s="154">
        <f t="shared" ref="C47:M47" si="5">SUM(C37:C46)</f>
        <v>22023744</v>
      </c>
      <c r="D47" s="154">
        <f t="shared" si="5"/>
        <v>22152120</v>
      </c>
      <c r="E47" s="154">
        <f t="shared" si="5"/>
        <v>0</v>
      </c>
      <c r="F47" s="154">
        <f t="shared" si="5"/>
        <v>0</v>
      </c>
      <c r="G47" s="128">
        <f t="shared" si="5"/>
        <v>0</v>
      </c>
      <c r="H47" s="128">
        <f t="shared" si="5"/>
        <v>0</v>
      </c>
      <c r="I47" s="128">
        <f t="shared" si="5"/>
        <v>0</v>
      </c>
      <c r="J47" s="128">
        <f t="shared" si="5"/>
        <v>0</v>
      </c>
      <c r="K47" s="128">
        <f t="shared" si="5"/>
        <v>0</v>
      </c>
      <c r="L47" s="128">
        <f t="shared" si="5"/>
        <v>0</v>
      </c>
      <c r="M47" s="128">
        <f t="shared" si="5"/>
        <v>0</v>
      </c>
      <c r="N47" s="128">
        <f>SUM(N37:N46)</f>
        <v>67587472</v>
      </c>
    </row>
    <row r="48" spans="1:14" x14ac:dyDescent="0.3">
      <c r="A48" s="146"/>
      <c r="B48" s="151"/>
      <c r="C48" s="151"/>
      <c r="D48" s="151"/>
      <c r="E48" s="151"/>
      <c r="F48" s="151"/>
      <c r="G48" s="152"/>
      <c r="H48" s="152"/>
      <c r="I48" s="152"/>
      <c r="J48" s="152"/>
      <c r="K48" s="152"/>
      <c r="L48" s="152"/>
      <c r="M48" s="152"/>
      <c r="N48" s="128">
        <v>0</v>
      </c>
    </row>
    <row r="49" spans="1:14" x14ac:dyDescent="0.3">
      <c r="A49" s="147" t="s">
        <v>217</v>
      </c>
      <c r="B49" s="154"/>
      <c r="C49" s="154"/>
      <c r="D49" s="154"/>
      <c r="E49" s="154"/>
      <c r="F49" s="154"/>
      <c r="G49" s="128"/>
      <c r="H49" s="128"/>
      <c r="I49" s="128"/>
      <c r="J49" s="128"/>
      <c r="K49" s="128"/>
      <c r="L49" s="128"/>
      <c r="M49" s="128"/>
      <c r="N49" s="128"/>
    </row>
    <row r="50" spans="1:14" x14ac:dyDescent="0.3">
      <c r="A50" s="146" t="s">
        <v>218</v>
      </c>
      <c r="B50" s="151">
        <v>9673670</v>
      </c>
      <c r="C50" s="151">
        <v>4829288</v>
      </c>
      <c r="D50" s="151">
        <v>9729563</v>
      </c>
      <c r="E50" s="152">
        <v>0</v>
      </c>
      <c r="F50" s="151">
        <v>0</v>
      </c>
      <c r="G50" s="152">
        <v>0</v>
      </c>
      <c r="H50" s="152">
        <v>0</v>
      </c>
      <c r="I50" s="152">
        <v>0</v>
      </c>
      <c r="J50" s="152">
        <v>0</v>
      </c>
      <c r="K50" s="152">
        <v>0</v>
      </c>
      <c r="L50" s="152">
        <v>0</v>
      </c>
      <c r="M50" s="152">
        <v>0</v>
      </c>
      <c r="N50" s="128">
        <f>SUM(B50:M50)</f>
        <v>24232521</v>
      </c>
    </row>
    <row r="51" spans="1:14" x14ac:dyDescent="0.3">
      <c r="A51" s="146" t="s">
        <v>219</v>
      </c>
      <c r="B51" s="151"/>
      <c r="C51" s="151"/>
      <c r="D51" s="151"/>
      <c r="E51" s="151">
        <v>0</v>
      </c>
      <c r="F51" s="151">
        <v>0</v>
      </c>
      <c r="G51" s="152">
        <v>0</v>
      </c>
      <c r="H51" s="152">
        <v>0</v>
      </c>
      <c r="I51" s="152">
        <v>0</v>
      </c>
      <c r="J51" s="152">
        <v>0</v>
      </c>
      <c r="K51" s="152">
        <v>0</v>
      </c>
      <c r="L51" s="152">
        <v>0</v>
      </c>
      <c r="M51" s="152">
        <v>0</v>
      </c>
      <c r="N51" s="128">
        <f>SUM(B51:M51)</f>
        <v>0</v>
      </c>
    </row>
    <row r="52" spans="1:14" x14ac:dyDescent="0.3">
      <c r="A52" s="146" t="s">
        <v>220</v>
      </c>
      <c r="B52" s="151"/>
      <c r="C52" s="151"/>
      <c r="D52" s="151"/>
      <c r="E52" s="151">
        <v>0</v>
      </c>
      <c r="F52" s="151">
        <v>0</v>
      </c>
      <c r="G52" s="152">
        <v>0</v>
      </c>
      <c r="H52" s="152">
        <v>0</v>
      </c>
      <c r="I52" s="152">
        <v>0</v>
      </c>
      <c r="J52" s="152">
        <v>0</v>
      </c>
      <c r="K52" s="152">
        <v>0</v>
      </c>
      <c r="L52" s="152">
        <v>0</v>
      </c>
      <c r="M52" s="152">
        <v>0</v>
      </c>
      <c r="N52" s="128">
        <f>SUM(B52:M52)</f>
        <v>0</v>
      </c>
    </row>
    <row r="53" spans="1:14" x14ac:dyDescent="0.3">
      <c r="A53" s="147" t="s">
        <v>221</v>
      </c>
      <c r="B53" s="154">
        <f>B47+B50</f>
        <v>33085278</v>
      </c>
      <c r="C53" s="154">
        <f>C47+C50</f>
        <v>26853032</v>
      </c>
      <c r="D53" s="154">
        <f>D47+D50</f>
        <v>31881683</v>
      </c>
      <c r="E53" s="154">
        <f>E47+E50+E52</f>
        <v>0</v>
      </c>
      <c r="F53" s="212">
        <f t="shared" ref="F53:M53" si="6">F47+F50+F52</f>
        <v>0</v>
      </c>
      <c r="G53" s="128">
        <f t="shared" si="6"/>
        <v>0</v>
      </c>
      <c r="H53" s="128">
        <f t="shared" si="6"/>
        <v>0</v>
      </c>
      <c r="I53" s="128">
        <f t="shared" si="6"/>
        <v>0</v>
      </c>
      <c r="J53" s="128">
        <f t="shared" si="6"/>
        <v>0</v>
      </c>
      <c r="K53" s="128">
        <f t="shared" si="6"/>
        <v>0</v>
      </c>
      <c r="L53" s="128">
        <f t="shared" si="6"/>
        <v>0</v>
      </c>
      <c r="M53" s="128">
        <f t="shared" si="6"/>
        <v>0</v>
      </c>
      <c r="N53" s="128">
        <f>N47+N50</f>
        <v>91819993</v>
      </c>
    </row>
    <row r="54" spans="1:14" x14ac:dyDescent="0.3">
      <c r="A54" s="146"/>
      <c r="B54" s="151"/>
      <c r="C54" s="151"/>
      <c r="D54" s="151"/>
      <c r="E54" s="151"/>
      <c r="F54" s="151"/>
      <c r="G54" s="152"/>
      <c r="H54" s="152"/>
      <c r="I54" s="152"/>
      <c r="J54" s="152"/>
      <c r="K54" s="152"/>
      <c r="L54" s="152"/>
      <c r="M54" s="152"/>
      <c r="N54" s="128"/>
    </row>
    <row r="55" spans="1:14" x14ac:dyDescent="0.3">
      <c r="A55" s="147" t="s">
        <v>222</v>
      </c>
      <c r="B55" s="154">
        <f>B34-B53</f>
        <v>117331105</v>
      </c>
      <c r="C55" s="154">
        <f t="shared" ref="C55:M55" si="7">C34-C53</f>
        <v>-21022692</v>
      </c>
      <c r="D55" s="154">
        <f t="shared" si="7"/>
        <v>-26356372</v>
      </c>
      <c r="E55" s="154">
        <f t="shared" si="7"/>
        <v>0</v>
      </c>
      <c r="F55" s="154">
        <f t="shared" si="7"/>
        <v>0</v>
      </c>
      <c r="G55" s="128">
        <f t="shared" si="7"/>
        <v>0</v>
      </c>
      <c r="H55" s="128">
        <f t="shared" si="7"/>
        <v>0</v>
      </c>
      <c r="I55" s="128">
        <f t="shared" si="7"/>
        <v>0</v>
      </c>
      <c r="J55" s="128">
        <v>0</v>
      </c>
      <c r="K55" s="128">
        <f t="shared" si="7"/>
        <v>0</v>
      </c>
      <c r="L55" s="128">
        <f t="shared" si="7"/>
        <v>0</v>
      </c>
      <c r="M55" s="128">
        <f t="shared" si="7"/>
        <v>0</v>
      </c>
      <c r="N55" s="128"/>
    </row>
    <row r="56" spans="1:14" x14ac:dyDescent="0.3">
      <c r="A56" s="146" t="s">
        <v>223</v>
      </c>
      <c r="B56" s="151">
        <v>1034000</v>
      </c>
      <c r="C56" s="151">
        <f t="shared" ref="C56:M56" si="8">B57</f>
        <v>118365105</v>
      </c>
      <c r="D56" s="151">
        <f t="shared" si="8"/>
        <v>97342413</v>
      </c>
      <c r="E56" s="151">
        <f t="shared" si="8"/>
        <v>70986041</v>
      </c>
      <c r="F56" s="151">
        <f t="shared" si="8"/>
        <v>70986041</v>
      </c>
      <c r="G56" s="152">
        <f t="shared" si="8"/>
        <v>70986041</v>
      </c>
      <c r="H56" s="152">
        <f t="shared" si="8"/>
        <v>70986041</v>
      </c>
      <c r="I56" s="152">
        <f t="shared" si="8"/>
        <v>70986041</v>
      </c>
      <c r="J56" s="152">
        <f t="shared" si="8"/>
        <v>70986041</v>
      </c>
      <c r="K56" s="152">
        <f t="shared" si="8"/>
        <v>70986041</v>
      </c>
      <c r="L56" s="152">
        <f t="shared" si="8"/>
        <v>70986041</v>
      </c>
      <c r="M56" s="152">
        <f t="shared" si="8"/>
        <v>70986041</v>
      </c>
      <c r="N56" s="152"/>
    </row>
    <row r="57" spans="1:14" x14ac:dyDescent="0.3">
      <c r="A57" s="146" t="s">
        <v>224</v>
      </c>
      <c r="B57" s="151">
        <f t="shared" ref="B57:M57" si="9">B55+B56</f>
        <v>118365105</v>
      </c>
      <c r="C57" s="151">
        <f t="shared" si="9"/>
        <v>97342413</v>
      </c>
      <c r="D57" s="151">
        <f t="shared" si="9"/>
        <v>70986041</v>
      </c>
      <c r="E57" s="151">
        <f t="shared" si="9"/>
        <v>70986041</v>
      </c>
      <c r="F57" s="151">
        <f t="shared" si="9"/>
        <v>70986041</v>
      </c>
      <c r="G57" s="152">
        <f t="shared" si="9"/>
        <v>70986041</v>
      </c>
      <c r="H57" s="152">
        <f t="shared" si="9"/>
        <v>70986041</v>
      </c>
      <c r="I57" s="152">
        <f t="shared" si="9"/>
        <v>70986041</v>
      </c>
      <c r="J57" s="152">
        <f t="shared" si="9"/>
        <v>70986041</v>
      </c>
      <c r="K57" s="152">
        <f t="shared" si="9"/>
        <v>70986041</v>
      </c>
      <c r="L57" s="152">
        <f t="shared" si="9"/>
        <v>70986041</v>
      </c>
      <c r="M57" s="241">
        <f t="shared" si="9"/>
        <v>70986041</v>
      </c>
      <c r="N57" s="241"/>
    </row>
  </sheetData>
  <dataValidations count="1">
    <dataValidation type="whole" allowBlank="1" showInputMessage="1" showErrorMessage="1" error="Enter a whole number" sqref="J46 H37:K38 D38" xr:uid="{00000000-0002-0000-0800-000000000000}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H28"/>
  <sheetViews>
    <sheetView topLeftCell="A15" workbookViewId="0">
      <selection activeCell="C5" sqref="C5"/>
    </sheetView>
  </sheetViews>
  <sheetFormatPr defaultRowHeight="14.4" x14ac:dyDescent="0.3"/>
  <cols>
    <col min="1" max="1" width="47" customWidth="1"/>
    <col min="2" max="2" width="15.109375" customWidth="1"/>
    <col min="3" max="4" width="13.33203125" customWidth="1"/>
    <col min="5" max="5" width="14.33203125" customWidth="1"/>
    <col min="6" max="6" width="15.33203125" customWidth="1"/>
    <col min="7" max="7" width="16.33203125" customWidth="1"/>
    <col min="8" max="8" width="14.33203125" customWidth="1"/>
  </cols>
  <sheetData>
    <row r="1" spans="1:8" ht="18" x14ac:dyDescent="0.35">
      <c r="A1" s="133" t="s">
        <v>168</v>
      </c>
      <c r="B1" s="132"/>
      <c r="C1" s="132"/>
      <c r="D1" s="132"/>
      <c r="E1" s="132"/>
      <c r="F1" s="132"/>
      <c r="G1" s="132"/>
      <c r="H1" s="132"/>
    </row>
    <row r="2" spans="1:8" ht="18" x14ac:dyDescent="0.35">
      <c r="A2" s="133"/>
      <c r="B2" s="132"/>
      <c r="C2" s="132"/>
      <c r="D2" s="132"/>
      <c r="E2" s="132"/>
      <c r="F2" s="132"/>
      <c r="G2" s="132"/>
      <c r="H2" s="132"/>
    </row>
    <row r="3" spans="1:8" x14ac:dyDescent="0.3">
      <c r="A3" s="134" t="s">
        <v>508</v>
      </c>
      <c r="B3" s="218">
        <f>'Income &amp; Exp'!F7+'Income &amp; Exp'!F8+'Income &amp; Exp'!F9</f>
        <v>7643678.4300000006</v>
      </c>
      <c r="C3" s="135"/>
      <c r="D3" s="135"/>
      <c r="E3" s="135"/>
      <c r="F3" s="132"/>
      <c r="G3" s="132"/>
      <c r="H3" s="132"/>
    </row>
    <row r="4" spans="1:8" x14ac:dyDescent="0.3">
      <c r="A4" s="134" t="s">
        <v>509</v>
      </c>
      <c r="B4" s="218">
        <f>'Cash Flow'!N7+'Cash Flow'!N8+'Cash Flow'!N11</f>
        <v>2514228</v>
      </c>
      <c r="C4" s="135"/>
      <c r="D4" s="135"/>
      <c r="E4" s="135"/>
      <c r="F4" s="132"/>
      <c r="G4" s="132"/>
      <c r="H4" s="132"/>
    </row>
    <row r="5" spans="1:8" x14ac:dyDescent="0.3">
      <c r="A5" s="134" t="s">
        <v>510</v>
      </c>
      <c r="B5" s="218">
        <f>B3-B4</f>
        <v>5129450.4300000006</v>
      </c>
      <c r="C5" s="135"/>
      <c r="D5" s="135"/>
      <c r="E5" s="135"/>
      <c r="F5" s="132"/>
      <c r="G5" s="132"/>
      <c r="H5" s="132"/>
    </row>
    <row r="6" spans="1:8" x14ac:dyDescent="0.3">
      <c r="A6" s="134"/>
      <c r="B6" s="218"/>
      <c r="C6" s="135"/>
      <c r="D6" s="135"/>
      <c r="E6" s="135"/>
      <c r="F6" s="132"/>
      <c r="G6" s="132"/>
      <c r="H6" s="132"/>
    </row>
    <row r="7" spans="1:8" x14ac:dyDescent="0.3">
      <c r="A7" s="134" t="s">
        <v>169</v>
      </c>
      <c r="B7" s="218">
        <f>H22</f>
        <v>3867727</v>
      </c>
      <c r="C7" s="135"/>
      <c r="D7" s="135"/>
      <c r="E7" s="135"/>
      <c r="F7" s="132"/>
      <c r="G7" s="132"/>
      <c r="H7" s="132"/>
    </row>
    <row r="8" spans="1:8" x14ac:dyDescent="0.3">
      <c r="A8" s="136"/>
      <c r="B8" s="135"/>
      <c r="C8" s="135"/>
      <c r="D8" s="135"/>
      <c r="E8" s="135"/>
      <c r="F8" s="132"/>
      <c r="G8" s="132"/>
      <c r="H8" s="132"/>
    </row>
    <row r="10" spans="1:8" ht="28.8" x14ac:dyDescent="0.3">
      <c r="A10" s="137" t="s">
        <v>170</v>
      </c>
      <c r="B10" s="138" t="s">
        <v>171</v>
      </c>
      <c r="C10" s="138" t="s">
        <v>172</v>
      </c>
      <c r="D10" s="138" t="s">
        <v>173</v>
      </c>
      <c r="E10" s="138" t="s">
        <v>174</v>
      </c>
      <c r="F10" s="138" t="s">
        <v>175</v>
      </c>
      <c r="G10" s="138" t="s">
        <v>176</v>
      </c>
      <c r="H10" s="39" t="s">
        <v>77</v>
      </c>
    </row>
    <row r="11" spans="1:8" ht="28.5" customHeight="1" x14ac:dyDescent="0.3">
      <c r="A11" s="137" t="s">
        <v>177</v>
      </c>
      <c r="B11" s="139"/>
      <c r="C11" s="139"/>
      <c r="D11" s="139"/>
      <c r="E11" s="139"/>
      <c r="F11" s="139"/>
      <c r="G11" s="139"/>
      <c r="H11" s="139"/>
    </row>
    <row r="12" spans="1:8" ht="43.5" customHeight="1" x14ac:dyDescent="0.3">
      <c r="A12" s="140" t="s">
        <v>178</v>
      </c>
      <c r="B12" s="141">
        <v>0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/>
    </row>
    <row r="13" spans="1:8" ht="31.5" customHeight="1" x14ac:dyDescent="0.3">
      <c r="A13" s="140" t="s">
        <v>179</v>
      </c>
      <c r="B13" s="141">
        <v>1728330</v>
      </c>
      <c r="C13" s="141">
        <v>1368865.96</v>
      </c>
      <c r="D13" s="141">
        <v>1156651.5</v>
      </c>
      <c r="E13" s="141">
        <v>1042206.28</v>
      </c>
      <c r="F13" s="141">
        <v>626793.23</v>
      </c>
      <c r="G13" s="141">
        <v>25423411</v>
      </c>
      <c r="H13" s="141">
        <f>B13+C13+D13+E13+F13+G13</f>
        <v>31346257.969999999</v>
      </c>
    </row>
    <row r="14" spans="1:8" ht="30.75" customHeight="1" x14ac:dyDescent="0.3">
      <c r="A14" s="140" t="s">
        <v>180</v>
      </c>
      <c r="B14" s="141">
        <v>2647600</v>
      </c>
      <c r="C14" s="141">
        <v>909916.76</v>
      </c>
      <c r="D14" s="141">
        <v>893323.02</v>
      </c>
      <c r="E14" s="141">
        <v>9508.1200000000008</v>
      </c>
      <c r="F14" s="141">
        <v>1292.5</v>
      </c>
      <c r="G14" s="141">
        <v>78617663</v>
      </c>
      <c r="H14" s="141">
        <f t="shared" ref="H14:H19" si="0">B14+C14+D14+E14+F14+G14</f>
        <v>83079303.400000006</v>
      </c>
    </row>
    <row r="15" spans="1:8" ht="32.25" customHeight="1" x14ac:dyDescent="0.3">
      <c r="A15" s="140" t="s">
        <v>181</v>
      </c>
      <c r="B15" s="141"/>
      <c r="C15" s="141"/>
      <c r="D15" s="141">
        <v>0</v>
      </c>
      <c r="E15" s="141">
        <v>0</v>
      </c>
      <c r="F15" s="141">
        <v>0</v>
      </c>
      <c r="G15" s="141"/>
      <c r="H15" s="141">
        <f t="shared" si="0"/>
        <v>0</v>
      </c>
    </row>
    <row r="16" spans="1:8" ht="33.75" customHeight="1" x14ac:dyDescent="0.3">
      <c r="A16" s="140" t="s">
        <v>182</v>
      </c>
      <c r="B16" s="141">
        <v>1000600</v>
      </c>
      <c r="C16" s="141">
        <v>447349.52</v>
      </c>
      <c r="D16" s="141">
        <v>441593.93</v>
      </c>
      <c r="E16" s="141">
        <v>420921.61</v>
      </c>
      <c r="F16" s="141">
        <v>415315.28</v>
      </c>
      <c r="G16" s="141">
        <v>61767249</v>
      </c>
      <c r="H16" s="141">
        <f t="shared" si="0"/>
        <v>64493029.340000004</v>
      </c>
    </row>
    <row r="17" spans="1:8" ht="35.25" customHeight="1" x14ac:dyDescent="0.3">
      <c r="A17" s="140" t="s">
        <v>183</v>
      </c>
      <c r="B17" s="141">
        <v>0</v>
      </c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f t="shared" si="0"/>
        <v>0</v>
      </c>
    </row>
    <row r="18" spans="1:8" ht="36" customHeight="1" x14ac:dyDescent="0.3">
      <c r="A18" s="140" t="s">
        <v>184</v>
      </c>
      <c r="B18" s="141">
        <v>0</v>
      </c>
      <c r="C18" s="141">
        <v>0</v>
      </c>
      <c r="D18" s="141">
        <v>0</v>
      </c>
      <c r="E18" s="141">
        <v>0</v>
      </c>
      <c r="F18" s="141">
        <v>0</v>
      </c>
      <c r="G18" s="141">
        <v>0</v>
      </c>
      <c r="H18" s="141">
        <f t="shared" si="0"/>
        <v>0</v>
      </c>
    </row>
    <row r="19" spans="1:8" x14ac:dyDescent="0.3">
      <c r="A19" s="140" t="s">
        <v>185</v>
      </c>
      <c r="B19" s="141">
        <v>67349</v>
      </c>
      <c r="C19" s="141">
        <v>27266</v>
      </c>
      <c r="D19" s="141">
        <v>0</v>
      </c>
      <c r="E19" s="141">
        <v>1190</v>
      </c>
      <c r="F19" s="141">
        <v>1190</v>
      </c>
      <c r="G19" s="141">
        <v>17699342</v>
      </c>
      <c r="H19" s="141">
        <f t="shared" si="0"/>
        <v>17796337</v>
      </c>
    </row>
    <row r="20" spans="1:8" ht="26.25" customHeight="1" x14ac:dyDescent="0.3">
      <c r="A20" s="137" t="s">
        <v>186</v>
      </c>
      <c r="B20" s="139">
        <f t="shared" ref="B20:H20" si="1">SUM(B12:B19)</f>
        <v>5443879</v>
      </c>
      <c r="C20" s="139">
        <f t="shared" si="1"/>
        <v>2753398.2399999998</v>
      </c>
      <c r="D20" s="139">
        <f t="shared" si="1"/>
        <v>2491568.4500000002</v>
      </c>
      <c r="E20" s="139">
        <f t="shared" si="1"/>
        <v>1473826.0100000002</v>
      </c>
      <c r="F20" s="139">
        <f t="shared" si="1"/>
        <v>1044591.01</v>
      </c>
      <c r="G20" s="139">
        <f t="shared" si="1"/>
        <v>183507665</v>
      </c>
      <c r="H20" s="139">
        <f t="shared" si="1"/>
        <v>196714927.71000001</v>
      </c>
    </row>
    <row r="21" spans="1:8" ht="36.75" customHeight="1" x14ac:dyDescent="0.3">
      <c r="A21" s="137" t="s">
        <v>187</v>
      </c>
      <c r="B21" s="139"/>
      <c r="C21" s="139"/>
      <c r="D21" s="139"/>
      <c r="E21" s="139"/>
      <c r="F21" s="139"/>
      <c r="G21" s="139"/>
      <c r="H21" s="141">
        <v>0</v>
      </c>
    </row>
    <row r="22" spans="1:8" x14ac:dyDescent="0.3">
      <c r="A22" s="140" t="s">
        <v>188</v>
      </c>
      <c r="B22" s="142">
        <v>336161</v>
      </c>
      <c r="C22" s="142">
        <v>29175</v>
      </c>
      <c r="D22" s="142">
        <v>26641</v>
      </c>
      <c r="E22" s="142">
        <v>22696</v>
      </c>
      <c r="F22" s="142">
        <v>16952</v>
      </c>
      <c r="G22" s="142">
        <v>3436102</v>
      </c>
      <c r="H22" s="141">
        <f>B22+C22+D22+E22+F22+G22</f>
        <v>3867727</v>
      </c>
    </row>
    <row r="23" spans="1:8" x14ac:dyDescent="0.3">
      <c r="A23" s="140" t="s">
        <v>189</v>
      </c>
      <c r="B23" s="142">
        <v>690665</v>
      </c>
      <c r="C23" s="142">
        <v>546738</v>
      </c>
      <c r="D23" s="142">
        <v>482914</v>
      </c>
      <c r="E23" s="142">
        <v>133116</v>
      </c>
      <c r="F23" s="142">
        <v>131964</v>
      </c>
      <c r="G23" s="142">
        <v>15585673</v>
      </c>
      <c r="H23" s="141">
        <f>B23+C23+D23+E23+F23+G23</f>
        <v>17571070</v>
      </c>
    </row>
    <row r="24" spans="1:8" x14ac:dyDescent="0.3">
      <c r="A24" s="140" t="s">
        <v>190</v>
      </c>
      <c r="B24" s="142">
        <v>4417053</v>
      </c>
      <c r="C24" s="142">
        <v>2177485.240000003</v>
      </c>
      <c r="D24" s="142">
        <v>1982013.450000003</v>
      </c>
      <c r="E24" s="142">
        <v>1318014.0099999951</v>
      </c>
      <c r="F24" s="142">
        <v>895675.00999999512</v>
      </c>
      <c r="G24" s="142">
        <v>164485890</v>
      </c>
      <c r="H24" s="141">
        <f>B24+C24+D24+E24+F24+G24</f>
        <v>175276130.70999998</v>
      </c>
    </row>
    <row r="25" spans="1:8" x14ac:dyDescent="0.3">
      <c r="A25" s="140" t="s">
        <v>185</v>
      </c>
      <c r="B25" s="141">
        <v>0</v>
      </c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141">
        <f>B25+C25+D25+E25+F25+G25</f>
        <v>0</v>
      </c>
    </row>
    <row r="26" spans="1:8" x14ac:dyDescent="0.3">
      <c r="A26" s="137" t="s">
        <v>191</v>
      </c>
      <c r="B26" s="139">
        <f>SUM(B22:B25)</f>
        <v>5443879</v>
      </c>
      <c r="C26" s="139">
        <f t="shared" ref="C26:H26" si="2">SUM(C22:C25)</f>
        <v>2753398.240000003</v>
      </c>
      <c r="D26" s="139">
        <f t="shared" si="2"/>
        <v>2491568.450000003</v>
      </c>
      <c r="E26" s="139">
        <f t="shared" si="2"/>
        <v>1473826.0099999951</v>
      </c>
      <c r="F26" s="139">
        <f t="shared" si="2"/>
        <v>1044591.0099999951</v>
      </c>
      <c r="G26" s="139">
        <f t="shared" si="2"/>
        <v>183507665</v>
      </c>
      <c r="H26" s="139">
        <f t="shared" si="2"/>
        <v>196714927.70999998</v>
      </c>
    </row>
    <row r="28" spans="1:8" x14ac:dyDescent="0.3">
      <c r="A28" s="132"/>
      <c r="B28" s="143">
        <f>IF(B26=B20,,"incorrect")</f>
        <v>0</v>
      </c>
      <c r="C28" s="143">
        <f t="shared" ref="C28:H28" si="3">IF(C26=C20,,"incorrect")</f>
        <v>0</v>
      </c>
      <c r="D28" s="143">
        <f t="shared" si="3"/>
        <v>0</v>
      </c>
      <c r="E28" s="143">
        <f t="shared" si="3"/>
        <v>0</v>
      </c>
      <c r="F28" s="143">
        <f t="shared" si="3"/>
        <v>0</v>
      </c>
      <c r="G28" s="143">
        <f t="shared" si="3"/>
        <v>0</v>
      </c>
      <c r="H28" s="143">
        <f t="shared" si="3"/>
        <v>0</v>
      </c>
    </row>
  </sheetData>
  <dataValidations count="1">
    <dataValidation type="whole" allowBlank="1" showInputMessage="1" showErrorMessage="1" error="Enter a whole number" sqref="B13:G14 B16:G16 B19:G19" xr:uid="{00000000-0002-0000-0900-000000000000}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Cover</vt:lpstr>
      <vt:lpstr>Capital Projects</vt:lpstr>
      <vt:lpstr>Income &amp; Exp</vt:lpstr>
      <vt:lpstr>Expenditure</vt:lpstr>
      <vt:lpstr>Salaries</vt:lpstr>
      <vt:lpstr>Overtime</vt:lpstr>
      <vt:lpstr>Bank</vt:lpstr>
      <vt:lpstr>Cash Flow</vt:lpstr>
      <vt:lpstr>Debtors</vt:lpstr>
      <vt:lpstr>FBE</vt:lpstr>
      <vt:lpstr>Grants</vt:lpstr>
      <vt:lpstr>Chart1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Nomsa Makhubela</dc:creator>
  <cp:lastModifiedBy>Tracy Baloyi</cp:lastModifiedBy>
  <cp:lastPrinted>2020-10-14T12:58:59Z</cp:lastPrinted>
  <dcterms:created xsi:type="dcterms:W3CDTF">2017-04-20T08:07:14Z</dcterms:created>
  <dcterms:modified xsi:type="dcterms:W3CDTF">2021-09-15T08:34:31Z</dcterms:modified>
</cp:coreProperties>
</file>